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Summary" sheetId="1" r:id="rId1"/>
    <sheet name="YoY" sheetId="2" r:id="rId2"/>
    <sheet name="Detail" sheetId="3" r:id="rId3"/>
    <sheet name="Accountability System" sheetId="4" r:id="rId4"/>
  </sheets>
  <definedNames>
    <definedName name="_xlfn._FV" hidden="1">#NAME?</definedName>
    <definedName name="_xlfn.AVERAGEIF" hidden="1">#NAME?</definedName>
    <definedName name="_xlfn.AVERAGEIFS" hidden="1">#NAME?</definedName>
    <definedName name="_xlfn.IFERROR" hidden="1">#NAME?</definedName>
    <definedName name="_xlfn.SUMIFS" hidden="1">#NAME?</definedName>
  </definedNames>
  <calcPr fullCalcOnLoad="1"/>
</workbook>
</file>

<file path=xl/sharedStrings.xml><?xml version="1.0" encoding="utf-8"?>
<sst xmlns="http://schemas.openxmlformats.org/spreadsheetml/2006/main" count="322" uniqueCount="159">
  <si>
    <t>Professor</t>
  </si>
  <si>
    <t>INSTITUTION</t>
  </si>
  <si>
    <t>FTE Fac</t>
  </si>
  <si>
    <t>000020</t>
  </si>
  <si>
    <t xml:space="preserve">Sul Ross State University Rio Grande College </t>
  </si>
  <si>
    <t>003541</t>
  </si>
  <si>
    <t xml:space="preserve">Angelo State University </t>
  </si>
  <si>
    <t>003565</t>
  </si>
  <si>
    <t xml:space="preserve">Texas A&amp;M University-Commerce </t>
  </si>
  <si>
    <t>003581</t>
  </si>
  <si>
    <t xml:space="preserve">Lamar University </t>
  </si>
  <si>
    <t>003592</t>
  </si>
  <si>
    <t xml:space="preserve">Midwestern State University </t>
  </si>
  <si>
    <t>003594</t>
  </si>
  <si>
    <t xml:space="preserve">University of North Texas </t>
  </si>
  <si>
    <t>003599</t>
  </si>
  <si>
    <t>003606</t>
  </si>
  <si>
    <t xml:space="preserve">Sam Houston State University </t>
  </si>
  <si>
    <t>003615</t>
  </si>
  <si>
    <t>003624</t>
  </si>
  <si>
    <t xml:space="preserve">Stephen F. Austin State University </t>
  </si>
  <si>
    <t>003625</t>
  </si>
  <si>
    <t xml:space="preserve">Sul Ross State University </t>
  </si>
  <si>
    <t>003630</t>
  </si>
  <si>
    <t xml:space="preserve">Prairie View A&amp;M University </t>
  </si>
  <si>
    <t>003631</t>
  </si>
  <si>
    <t xml:space="preserve">Tarleton State University </t>
  </si>
  <si>
    <t>003632</t>
  </si>
  <si>
    <t xml:space="preserve">Texas A&amp;M University </t>
  </si>
  <si>
    <t>003639</t>
  </si>
  <si>
    <t xml:space="preserve">Texas A&amp;M University-Kingsville </t>
  </si>
  <si>
    <t>003642</t>
  </si>
  <si>
    <t xml:space="preserve">Texas Southern University </t>
  </si>
  <si>
    <t>003644</t>
  </si>
  <si>
    <t xml:space="preserve">Texas Tech University </t>
  </si>
  <si>
    <t>003646</t>
  </si>
  <si>
    <t xml:space="preserve">Texas Woman's University </t>
  </si>
  <si>
    <t>003652</t>
  </si>
  <si>
    <t xml:space="preserve">University of Houston </t>
  </si>
  <si>
    <t>003656</t>
  </si>
  <si>
    <t>003658</t>
  </si>
  <si>
    <t xml:space="preserve">The University of Texas at Austin </t>
  </si>
  <si>
    <t>003661</t>
  </si>
  <si>
    <t xml:space="preserve">The University of Texas at El Paso </t>
  </si>
  <si>
    <t>003665</t>
  </si>
  <si>
    <t xml:space="preserve">West Texas A&amp;M University </t>
  </si>
  <si>
    <t>009651</t>
  </si>
  <si>
    <t xml:space="preserve">Texas A&amp;M International University </t>
  </si>
  <si>
    <t>009741</t>
  </si>
  <si>
    <t xml:space="preserve">The University of Texas at Dallas </t>
  </si>
  <si>
    <t>009930</t>
  </si>
  <si>
    <t>010115</t>
  </si>
  <si>
    <t xml:space="preserve">The University of Texas at San Antonio </t>
  </si>
  <si>
    <t>010298</t>
  </si>
  <si>
    <t xml:space="preserve">Texas A&amp;M University at Galveston </t>
  </si>
  <si>
    <t>011161</t>
  </si>
  <si>
    <t xml:space="preserve">Texas A&amp;M University-Corpus Christi </t>
  </si>
  <si>
    <t>011163</t>
  </si>
  <si>
    <t xml:space="preserve">The University of Texas at Tyler </t>
  </si>
  <si>
    <t>011711</t>
  </si>
  <si>
    <t xml:space="preserve">University of Houston-Clear Lake </t>
  </si>
  <si>
    <t>012826</t>
  </si>
  <si>
    <t xml:space="preserve">University of Houston-Downtown </t>
  </si>
  <si>
    <t>013231</t>
  </si>
  <si>
    <t xml:space="preserve">University of Houston-Victoria </t>
  </si>
  <si>
    <t>029269</t>
  </si>
  <si>
    <t xml:space="preserve">Texas A&amp;M University-Texarkana </t>
  </si>
  <si>
    <t>Non-tenure-track faculty reported in the first four ranks are counted as "Other."</t>
  </si>
  <si>
    <t>Instructor</t>
  </si>
  <si>
    <t>Other</t>
  </si>
  <si>
    <t>Total</t>
  </si>
  <si>
    <t>Average FTE Sal</t>
  </si>
  <si>
    <t>Min
 FTE Sal</t>
  </si>
  <si>
    <t>Median FTE Sal</t>
  </si>
  <si>
    <t>Max
FTE Sal</t>
  </si>
  <si>
    <t>FICE
CODE</t>
  </si>
  <si>
    <t>Associate Professor</t>
  </si>
  <si>
    <t>Assistant Professor</t>
  </si>
  <si>
    <t>First 4 Ranks</t>
  </si>
  <si>
    <t>The University of Texas at Austin</t>
  </si>
  <si>
    <t>The University of Texas at El Paso</t>
  </si>
  <si>
    <t>The University of Texas at San Antonio</t>
  </si>
  <si>
    <t>Texas A&amp;M University</t>
  </si>
  <si>
    <t>Texas A&amp;M University at Galveston</t>
  </si>
  <si>
    <t>Prairie View A&amp;M University</t>
  </si>
  <si>
    <t>Tarleton State University</t>
  </si>
  <si>
    <t>West Texas A&amp;M University</t>
  </si>
  <si>
    <t>Midwestern State University</t>
  </si>
  <si>
    <t>Stephen F. Austin State University</t>
  </si>
  <si>
    <t>Texas Woman's University</t>
  </si>
  <si>
    <t>Angelo State University</t>
  </si>
  <si>
    <t>Lamar University</t>
  </si>
  <si>
    <t>Sam Houston State University</t>
  </si>
  <si>
    <t>Weighted Average</t>
  </si>
  <si>
    <t>Average Budgeted Faculty Salary by Rank</t>
  </si>
  <si>
    <t>Professors</t>
  </si>
  <si>
    <t>Associate Professors</t>
  </si>
  <si>
    <t>Assistant Professors</t>
  </si>
  <si>
    <t>Instructors</t>
  </si>
  <si>
    <t>First Four Ranks</t>
  </si>
  <si>
    <t>Teaching Assistants</t>
  </si>
  <si>
    <t>Total All Ranks</t>
  </si>
  <si>
    <t>Number</t>
  </si>
  <si>
    <t>Institution</t>
  </si>
  <si>
    <t>Change in Average Budgeted Faculty Salaries</t>
  </si>
  <si>
    <t>Texas Public Universities</t>
  </si>
  <si>
    <t>CHG</t>
  </si>
  <si>
    <t xml:space="preserve">Texas A&amp;M University-Central Texas </t>
  </si>
  <si>
    <t xml:space="preserve">Texas A&amp;M University-San Antonio </t>
  </si>
  <si>
    <t>FTE Faculty</t>
  </si>
  <si>
    <t>Average Salary</t>
  </si>
  <si>
    <t>Texas State University</t>
  </si>
  <si>
    <t>Texas Higher Education Coordinating Board</t>
  </si>
  <si>
    <t>Texas A&amp;M International University</t>
  </si>
  <si>
    <t>Texas A&amp;M University-Texarkana</t>
  </si>
  <si>
    <t>Texas Tech University</t>
  </si>
  <si>
    <t>The University of Texas at Tyler</t>
  </si>
  <si>
    <t>Weighted Average Salary</t>
  </si>
  <si>
    <t>Statewide (Weighted Average)</t>
  </si>
  <si>
    <t>The University of Texas at Dallas</t>
  </si>
  <si>
    <t>Texas A&amp;M University-Kingsville</t>
  </si>
  <si>
    <t>The University of Texas at Arlington</t>
  </si>
  <si>
    <t>University of North Texas at Dallas</t>
  </si>
  <si>
    <t>042295</t>
  </si>
  <si>
    <t>042485</t>
  </si>
  <si>
    <t>042421</t>
  </si>
  <si>
    <t>Texas Southern University</t>
  </si>
  <si>
    <t>Texas A&amp;M University-Central Texas</t>
  </si>
  <si>
    <t>Source: CBM008</t>
  </si>
  <si>
    <t>University of Houston-Clear Lake</t>
  </si>
  <si>
    <t>Texas A&amp;M University-Commerce</t>
  </si>
  <si>
    <t>Sul Ross State University</t>
  </si>
  <si>
    <t>Sul Ross State University Rio Grande College</t>
  </si>
  <si>
    <t>Texas A&amp;M University-Corpus Christi</t>
  </si>
  <si>
    <t>University of Houston</t>
  </si>
  <si>
    <t>University of Houston-Downtown</t>
  </si>
  <si>
    <t>University of Houston-Victoria</t>
  </si>
  <si>
    <t xml:space="preserve"> Year</t>
  </si>
  <si>
    <t>FICE</t>
  </si>
  <si>
    <t>Faculty Salary Professor</t>
  </si>
  <si>
    <t>Faculty Salary Associate Professor</t>
  </si>
  <si>
    <t>Faculty Salary Assistant Professor</t>
  </si>
  <si>
    <t>Faculty Salary Lecture</t>
  </si>
  <si>
    <t>445566</t>
  </si>
  <si>
    <t xml:space="preserve"> </t>
  </si>
  <si>
    <t>Texas A&amp;M University-San Antonio</t>
  </si>
  <si>
    <t>University of North Texas</t>
  </si>
  <si>
    <t>FY 2022 Compared to FY 2021</t>
  </si>
  <si>
    <t xml:space="preserve">This fulfills THECB's requirement of Section 32, Faculty Salary Increase Report (page III-271) of Special Provisions Relating Only to State Agencies of Higher Education in the 2022-23 General Appropriations Act, 87th Legislature, 2021: </t>
  </si>
  <si>
    <r>
      <rPr>
        <b/>
        <sz val="9"/>
        <color indexed="8"/>
        <rFont val="Overpass"/>
        <family val="0"/>
      </rPr>
      <t>"Sec. 32. Faculty Salary Increase Report.</t>
    </r>
    <r>
      <rPr>
        <sz val="9"/>
        <color indexed="8"/>
        <rFont val="Overpass"/>
        <family val="0"/>
      </rPr>
      <t xml:space="preserve"> The Texas Higher Education Coordinating Board shall report the average salary increase provided to faculty at each general academic institution to the Legislative Budget Board and Governor by January 31 of each fiscal year on a form prescribed by the Texas Higher Education Coordinating Board."
</t>
    </r>
  </si>
  <si>
    <t>The University of Texas Rio Grande Valley</t>
  </si>
  <si>
    <t>The University of Texas Permian Basin</t>
  </si>
  <si>
    <t>Percentage Change</t>
  </si>
  <si>
    <t xml:space="preserve">The University of Texas Permian Basin </t>
  </si>
  <si>
    <t>Source:  THECB - Jan 2023</t>
  </si>
  <si>
    <t>Last Updated Jan 2023</t>
  </si>
  <si>
    <t>*</t>
  </si>
  <si>
    <t>Note: Includes all regular faculty records with teaching time and salary greater than 0; excluding flex entry.</t>
  </si>
  <si>
    <t>* Data is masked to comply with FERPA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</si>
</sst>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quot;#,##0.0_);[Red]\(&quot;$&quot;#,##0.0\)"/>
    <numFmt numFmtId="168" formatCode="&quot;$&quot;#,##0"/>
    <numFmt numFmtId="169" formatCode="0.00%;[Red]\(0.00%\)"/>
    <numFmt numFmtId="170" formatCode="0.0%;[Red]\(0.0%\)"/>
    <numFmt numFmtId="171" formatCode="0%;[Red]\(0%\)"/>
    <numFmt numFmtId="172" formatCode="_(&quot;$&quot;* #,##0.0_);_(&quot;$&quot;* \(#,##0.0\);_(&quot;$&quot;* &quot;-&quot;??_);_(@_)"/>
    <numFmt numFmtId="173" formatCode="_(&quot;$&quot;* #,##0_);_(&quot;$&quot;* \(#,##0\);_(&quot;$&quot;* &quot;-&quot;??_);_(@_)"/>
    <numFmt numFmtId="174" formatCode="0.0%"/>
    <numFmt numFmtId="175" formatCode="0.0"/>
    <numFmt numFmtId="176" formatCode="0.000"/>
    <numFmt numFmtId="177" formatCode="[$-409]dddd\,\ mmmm\ d\,\ yyyy"/>
    <numFmt numFmtId="178" formatCode="[$-409]h:mm:ss\ AM/PM"/>
    <numFmt numFmtId="179" formatCode="&quot;$&quot;#,##0.00"/>
    <numFmt numFmtId="180" formatCode="&quot;$&quot;#,##0.0"/>
    <numFmt numFmtId="181" formatCode="0.000%"/>
  </numFmts>
  <fonts count="74">
    <font>
      <sz val="10"/>
      <color theme="1"/>
      <name val="Arial"/>
      <family val="2"/>
    </font>
    <font>
      <sz val="11"/>
      <color indexed="8"/>
      <name val="Calibri"/>
      <family val="2"/>
    </font>
    <font>
      <b/>
      <sz val="10"/>
      <name val="Overpass"/>
      <family val="0"/>
    </font>
    <font>
      <sz val="10"/>
      <name val="Overpass"/>
      <family val="0"/>
    </font>
    <font>
      <b/>
      <sz val="11"/>
      <name val="Overpass"/>
      <family val="0"/>
    </font>
    <font>
      <sz val="11"/>
      <name val="Overpass"/>
      <family val="0"/>
    </font>
    <font>
      <b/>
      <sz val="9"/>
      <color indexed="8"/>
      <name val="Overpass"/>
      <family val="0"/>
    </font>
    <font>
      <sz val="9"/>
      <color indexed="8"/>
      <name val="Overpass"/>
      <family val="0"/>
    </font>
    <font>
      <sz val="11"/>
      <color indexed="8"/>
      <name val="Tahoma"/>
      <family val="0"/>
    </font>
    <font>
      <sz val="9"/>
      <color indexed="8"/>
      <name val="Tahoma"/>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8"/>
      <name val="Tahoma"/>
      <family val="2"/>
    </font>
    <font>
      <sz val="10"/>
      <color indexed="8"/>
      <name val="Tahoma"/>
      <family val="2"/>
    </font>
    <font>
      <b/>
      <sz val="10"/>
      <color indexed="8"/>
      <name val="Overpass"/>
      <family val="0"/>
    </font>
    <font>
      <sz val="10"/>
      <color indexed="8"/>
      <name val="Overpass"/>
      <family val="0"/>
    </font>
    <font>
      <sz val="11"/>
      <color indexed="8"/>
      <name val="Overpass"/>
      <family val="0"/>
    </font>
    <font>
      <sz val="11"/>
      <color indexed="9"/>
      <name val="Overpass"/>
      <family val="0"/>
    </font>
    <font>
      <b/>
      <sz val="11"/>
      <color indexed="9"/>
      <name val="Overpass"/>
      <family val="0"/>
    </font>
    <font>
      <b/>
      <sz val="10"/>
      <color indexed="9"/>
      <name val="Overpass"/>
      <family val="0"/>
    </font>
    <font>
      <sz val="10"/>
      <color indexed="9"/>
      <name val="Overpass"/>
      <family val="0"/>
    </font>
    <font>
      <b/>
      <sz val="11"/>
      <color indexed="8"/>
      <name val="Overpass"/>
      <family val="0"/>
    </font>
    <font>
      <b/>
      <sz val="11"/>
      <color indexed="21"/>
      <name val="Overpass"/>
      <family val="0"/>
    </font>
    <font>
      <b/>
      <sz val="14"/>
      <color indexed="56"/>
      <name val="Besley"/>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ahoma"/>
      <family val="2"/>
    </font>
    <font>
      <b/>
      <sz val="11"/>
      <color theme="1"/>
      <name val="Tahoma"/>
      <family val="2"/>
    </font>
    <font>
      <sz val="10"/>
      <color theme="1"/>
      <name val="Tahoma"/>
      <family val="2"/>
    </font>
    <font>
      <b/>
      <sz val="10"/>
      <color theme="1"/>
      <name val="Overpass"/>
      <family val="0"/>
    </font>
    <font>
      <sz val="10"/>
      <color theme="1"/>
      <name val="Overpass"/>
      <family val="0"/>
    </font>
    <font>
      <sz val="9"/>
      <color theme="1"/>
      <name val="Overpass"/>
      <family val="0"/>
    </font>
    <font>
      <sz val="11"/>
      <color theme="1"/>
      <name val="Overpass"/>
      <family val="0"/>
    </font>
    <font>
      <sz val="11"/>
      <color theme="0"/>
      <name val="Overpass"/>
      <family val="0"/>
    </font>
    <font>
      <b/>
      <sz val="11"/>
      <color theme="0"/>
      <name val="Overpass"/>
      <family val="0"/>
    </font>
    <font>
      <b/>
      <sz val="10"/>
      <color theme="0"/>
      <name val="Overpass"/>
      <family val="0"/>
    </font>
    <font>
      <sz val="10"/>
      <color theme="0"/>
      <name val="Overpass"/>
      <family val="0"/>
    </font>
    <font>
      <b/>
      <sz val="11"/>
      <color theme="1"/>
      <name val="Overpass"/>
      <family val="0"/>
    </font>
    <font>
      <b/>
      <sz val="11"/>
      <color rgb="FF007DA4"/>
      <name val="Overpass"/>
      <family val="0"/>
    </font>
    <font>
      <b/>
      <sz val="14"/>
      <color theme="4"/>
      <name val="Besley"/>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3E52"/>
        <bgColor indexed="64"/>
      </patternFill>
    </fill>
    <fill>
      <patternFill patternType="solid">
        <fgColor rgb="FF87D1E6"/>
        <bgColor indexed="64"/>
      </patternFill>
    </fill>
    <fill>
      <patternFill patternType="solid">
        <fgColor theme="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7">
    <xf numFmtId="0" fontId="0" fillId="0" borderId="0" xfId="0" applyAlignment="1">
      <alignment/>
    </xf>
    <xf numFmtId="0" fontId="60" fillId="0" borderId="0" xfId="0" applyFont="1" applyAlignment="1">
      <alignment/>
    </xf>
    <xf numFmtId="0" fontId="61" fillId="0" borderId="0" xfId="0" applyFont="1" applyAlignment="1">
      <alignment vertical="center"/>
    </xf>
    <xf numFmtId="0" fontId="60" fillId="0" borderId="0" xfId="0" applyFont="1" applyAlignment="1">
      <alignment wrapText="1"/>
    </xf>
    <xf numFmtId="0" fontId="62" fillId="0" borderId="0" xfId="0" applyFont="1" applyAlignment="1">
      <alignment/>
    </xf>
    <xf numFmtId="0" fontId="62" fillId="0" borderId="0" xfId="0" applyFont="1" applyAlignment="1">
      <alignment horizontal="center" wrapText="1"/>
    </xf>
    <xf numFmtId="49" fontId="62" fillId="0" borderId="0" xfId="0" applyNumberFormat="1" applyFont="1" applyFill="1" applyAlignment="1">
      <alignment/>
    </xf>
    <xf numFmtId="43" fontId="62" fillId="0" borderId="0" xfId="0" applyNumberFormat="1" applyFont="1" applyAlignment="1">
      <alignment/>
    </xf>
    <xf numFmtId="0" fontId="2" fillId="0" borderId="10" xfId="0" applyFont="1" applyFill="1" applyBorder="1" applyAlignment="1">
      <alignment/>
    </xf>
    <xf numFmtId="0" fontId="63" fillId="0" borderId="0" xfId="0" applyFont="1" applyBorder="1" applyAlignment="1">
      <alignment/>
    </xf>
    <xf numFmtId="0" fontId="63" fillId="0" borderId="0" xfId="0" applyFont="1" applyFill="1" applyBorder="1" applyAlignment="1">
      <alignment horizontal="centerContinuous"/>
    </xf>
    <xf numFmtId="0" fontId="64" fillId="0" borderId="11" xfId="0" applyFont="1" applyFill="1" applyBorder="1" applyAlignment="1">
      <alignment/>
    </xf>
    <xf numFmtId="165" fontId="64" fillId="0" borderId="12" xfId="44" applyNumberFormat="1" applyFont="1" applyFill="1" applyBorder="1" applyAlignment="1">
      <alignment/>
    </xf>
    <xf numFmtId="173" fontId="3" fillId="0" borderId="0" xfId="44" applyNumberFormat="1" applyFont="1" applyFill="1" applyBorder="1" applyAlignment="1" applyProtection="1">
      <alignment/>
      <protection/>
    </xf>
    <xf numFmtId="9" fontId="64" fillId="0" borderId="13" xfId="59" applyNumberFormat="1" applyFont="1" applyFill="1" applyBorder="1" applyAlignment="1" applyProtection="1">
      <alignment/>
      <protection/>
    </xf>
    <xf numFmtId="173" fontId="3" fillId="0" borderId="12" xfId="44" applyNumberFormat="1" applyFont="1" applyFill="1" applyBorder="1" applyAlignment="1" applyProtection="1">
      <alignment/>
      <protection/>
    </xf>
    <xf numFmtId="9" fontId="64" fillId="0" borderId="13" xfId="0" applyNumberFormat="1" applyFont="1" applyFill="1" applyBorder="1" applyAlignment="1" applyProtection="1">
      <alignment/>
      <protection/>
    </xf>
    <xf numFmtId="165" fontId="64" fillId="0" borderId="0" xfId="44" applyNumberFormat="1" applyFont="1" applyFill="1" applyBorder="1" applyAlignment="1">
      <alignment/>
    </xf>
    <xf numFmtId="9" fontId="63" fillId="0" borderId="13" xfId="0" applyNumberFormat="1" applyFont="1" applyFill="1" applyBorder="1" applyAlignment="1" applyProtection="1">
      <alignment/>
      <protection/>
    </xf>
    <xf numFmtId="0" fontId="64" fillId="0" borderId="11" xfId="0" applyFont="1" applyFill="1" applyBorder="1" applyAlignment="1" quotePrefix="1">
      <alignment horizontal="left"/>
    </xf>
    <xf numFmtId="0" fontId="64" fillId="2" borderId="14" xfId="0" applyFont="1" applyFill="1" applyBorder="1" applyAlignment="1">
      <alignment/>
    </xf>
    <xf numFmtId="165" fontId="64" fillId="2" borderId="15" xfId="44" applyNumberFormat="1" applyFont="1" applyFill="1" applyBorder="1" applyAlignment="1">
      <alignment/>
    </xf>
    <xf numFmtId="165" fontId="64" fillId="2" borderId="10" xfId="44" applyNumberFormat="1" applyFont="1" applyFill="1" applyBorder="1" applyAlignment="1">
      <alignment/>
    </xf>
    <xf numFmtId="9" fontId="64" fillId="2" borderId="16" xfId="0" applyNumberFormat="1" applyFont="1" applyFill="1" applyBorder="1" applyAlignment="1" applyProtection="1">
      <alignment/>
      <protection/>
    </xf>
    <xf numFmtId="0" fontId="64" fillId="0" borderId="0" xfId="0" applyFont="1" applyFill="1" applyBorder="1" applyAlignment="1">
      <alignment/>
    </xf>
    <xf numFmtId="173" fontId="64" fillId="0" borderId="0" xfId="44" applyNumberFormat="1" applyFont="1" applyFill="1" applyBorder="1" applyAlignment="1">
      <alignment/>
    </xf>
    <xf numFmtId="174" fontId="3" fillId="0" borderId="0" xfId="0" applyNumberFormat="1" applyFont="1" applyFill="1" applyBorder="1" applyAlignment="1" applyProtection="1">
      <alignment/>
      <protection/>
    </xf>
    <xf numFmtId="170" fontId="64" fillId="0" borderId="0" xfId="0" applyNumberFormat="1" applyFont="1" applyFill="1" applyBorder="1" applyAlignment="1" applyProtection="1">
      <alignment/>
      <protection/>
    </xf>
    <xf numFmtId="174" fontId="64" fillId="0" borderId="0" xfId="0" applyNumberFormat="1" applyFont="1" applyFill="1" applyBorder="1" applyAlignment="1" applyProtection="1">
      <alignment/>
      <protection/>
    </xf>
    <xf numFmtId="0" fontId="64" fillId="0" borderId="0" xfId="0" applyFont="1" applyAlignment="1">
      <alignment/>
    </xf>
    <xf numFmtId="0" fontId="63" fillId="0" borderId="0" xfId="0" applyNumberFormat="1" applyFont="1" applyAlignment="1">
      <alignment/>
    </xf>
    <xf numFmtId="0" fontId="64" fillId="0" borderId="0" xfId="0" applyFont="1" applyAlignment="1">
      <alignment horizontal="center" wrapText="1"/>
    </xf>
    <xf numFmtId="168" fontId="64" fillId="0" borderId="11" xfId="0" applyNumberFormat="1" applyFont="1" applyFill="1" applyBorder="1" applyAlignment="1">
      <alignment/>
    </xf>
    <xf numFmtId="3" fontId="64" fillId="0" borderId="12" xfId="0" applyNumberFormat="1" applyFont="1" applyFill="1" applyBorder="1" applyAlignment="1">
      <alignment/>
    </xf>
    <xf numFmtId="3" fontId="64" fillId="0" borderId="0" xfId="0" applyNumberFormat="1" applyFont="1" applyFill="1" applyBorder="1" applyAlignment="1">
      <alignment/>
    </xf>
    <xf numFmtId="0" fontId="64" fillId="0" borderId="12" xfId="0" applyFont="1" applyFill="1" applyBorder="1" applyAlignment="1">
      <alignment/>
    </xf>
    <xf numFmtId="165" fontId="64" fillId="0" borderId="13" xfId="42" applyNumberFormat="1" applyFont="1" applyFill="1" applyBorder="1" applyAlignment="1">
      <alignment/>
    </xf>
    <xf numFmtId="165" fontId="64" fillId="0" borderId="0" xfId="42" applyNumberFormat="1" applyFont="1" applyFill="1" applyBorder="1" applyAlignment="1">
      <alignment/>
    </xf>
    <xf numFmtId="49" fontId="64" fillId="0" borderId="0" xfId="0" applyNumberFormat="1" applyFont="1" applyAlignment="1">
      <alignment horizontal="right"/>
    </xf>
    <xf numFmtId="3" fontId="64" fillId="0" borderId="0" xfId="0" applyNumberFormat="1" applyFont="1" applyAlignment="1">
      <alignment/>
    </xf>
    <xf numFmtId="173" fontId="64" fillId="0" borderId="0" xfId="44" applyNumberFormat="1" applyFont="1" applyAlignment="1">
      <alignment/>
    </xf>
    <xf numFmtId="173" fontId="64" fillId="0" borderId="0" xfId="44" applyNumberFormat="1" applyFont="1" applyFill="1" applyAlignment="1">
      <alignment/>
    </xf>
    <xf numFmtId="6" fontId="64" fillId="0" borderId="0" xfId="0" applyNumberFormat="1" applyFont="1" applyFill="1" applyAlignment="1">
      <alignment/>
    </xf>
    <xf numFmtId="3" fontId="64" fillId="0" borderId="0" xfId="0" applyNumberFormat="1" applyFont="1" applyFill="1" applyAlignment="1">
      <alignment/>
    </xf>
    <xf numFmtId="6" fontId="64" fillId="0" borderId="0" xfId="0" applyNumberFormat="1" applyFont="1" applyAlignment="1">
      <alignment/>
    </xf>
    <xf numFmtId="49" fontId="64" fillId="0" borderId="0" xfId="0" applyNumberFormat="1" applyFont="1" applyAlignment="1">
      <alignment/>
    </xf>
    <xf numFmtId="8" fontId="64" fillId="0" borderId="0" xfId="0" applyNumberFormat="1" applyFont="1" applyAlignment="1">
      <alignment/>
    </xf>
    <xf numFmtId="0" fontId="64" fillId="0" borderId="0" xfId="0" applyFont="1" applyFill="1" applyAlignment="1">
      <alignment/>
    </xf>
    <xf numFmtId="49" fontId="64" fillId="0" borderId="0" xfId="0" applyNumberFormat="1" applyFont="1" applyFill="1" applyAlignment="1">
      <alignment/>
    </xf>
    <xf numFmtId="43" fontId="64" fillId="0" borderId="0" xfId="0" applyNumberFormat="1" applyFont="1" applyAlignment="1">
      <alignment/>
    </xf>
    <xf numFmtId="0" fontId="4" fillId="0" borderId="0" xfId="0" applyFont="1" applyFill="1" applyAlignment="1">
      <alignment horizontal="center" vertical="center"/>
    </xf>
    <xf numFmtId="168" fontId="4" fillId="0" borderId="17" xfId="42" applyNumberFormat="1" applyFont="1" applyFill="1" applyBorder="1" applyAlignment="1">
      <alignment horizontal="left"/>
    </xf>
    <xf numFmtId="168" fontId="5" fillId="0" borderId="18" xfId="42" applyNumberFormat="1" applyFont="1" applyFill="1" applyBorder="1" applyAlignment="1">
      <alignment horizontal="right"/>
    </xf>
    <xf numFmtId="3" fontId="5" fillId="0" borderId="18" xfId="42" applyNumberFormat="1" applyFont="1" applyFill="1" applyBorder="1" applyAlignment="1">
      <alignment horizontal="right"/>
    </xf>
    <xf numFmtId="3" fontId="5" fillId="0" borderId="18" xfId="42" applyNumberFormat="1" applyFont="1" applyFill="1" applyBorder="1" applyAlignment="1">
      <alignment/>
    </xf>
    <xf numFmtId="168" fontId="5" fillId="0" borderId="18" xfId="42" applyNumberFormat="1" applyFont="1" applyFill="1" applyBorder="1" applyAlignment="1">
      <alignment/>
    </xf>
    <xf numFmtId="168" fontId="5" fillId="0" borderId="19" xfId="42" applyNumberFormat="1" applyFont="1" applyFill="1" applyBorder="1" applyAlignment="1">
      <alignment/>
    </xf>
    <xf numFmtId="168" fontId="5" fillId="0" borderId="20" xfId="42" applyNumberFormat="1" applyFont="1" applyFill="1" applyBorder="1" applyAlignment="1">
      <alignment horizontal="left"/>
    </xf>
    <xf numFmtId="165" fontId="5" fillId="0" borderId="21" xfId="0" applyNumberFormat="1" applyFont="1" applyFill="1" applyBorder="1" applyAlignment="1">
      <alignment/>
    </xf>
    <xf numFmtId="165" fontId="5" fillId="0" borderId="21" xfId="42" applyNumberFormat="1" applyFont="1" applyFill="1" applyBorder="1" applyAlignment="1">
      <alignment/>
    </xf>
    <xf numFmtId="165" fontId="5" fillId="0" borderId="22" xfId="0" applyNumberFormat="1" applyFont="1" applyFill="1" applyBorder="1" applyAlignment="1">
      <alignment/>
    </xf>
    <xf numFmtId="168" fontId="5" fillId="0" borderId="20" xfId="42" applyNumberFormat="1" applyFont="1" applyFill="1" applyBorder="1" applyAlignment="1">
      <alignment horizontal="left" wrapText="1"/>
    </xf>
    <xf numFmtId="168" fontId="5" fillId="0" borderId="21" xfId="42" applyNumberFormat="1" applyFont="1" applyFill="1" applyBorder="1" applyAlignment="1">
      <alignment horizontal="right"/>
    </xf>
    <xf numFmtId="168" fontId="5" fillId="0" borderId="22" xfId="42" applyNumberFormat="1" applyFont="1" applyFill="1" applyBorder="1" applyAlignment="1">
      <alignment horizontal="right"/>
    </xf>
    <xf numFmtId="0" fontId="4" fillId="0" borderId="17" xfId="0" applyFont="1" applyFill="1" applyBorder="1" applyAlignment="1">
      <alignment horizontal="left"/>
    </xf>
    <xf numFmtId="0" fontId="5" fillId="0" borderId="18" xfId="0" applyFont="1" applyFill="1" applyBorder="1" applyAlignment="1">
      <alignment wrapText="1"/>
    </xf>
    <xf numFmtId="0" fontId="5" fillId="0" borderId="19" xfId="0" applyFont="1" applyFill="1" applyBorder="1" applyAlignment="1">
      <alignment wrapText="1"/>
    </xf>
    <xf numFmtId="170" fontId="5" fillId="0" borderId="21" xfId="0" applyNumberFormat="1" applyFont="1" applyFill="1" applyBorder="1" applyAlignment="1" applyProtection="1">
      <alignment/>
      <protection/>
    </xf>
    <xf numFmtId="170" fontId="5" fillId="0" borderId="22" xfId="0" applyNumberFormat="1" applyFont="1" applyFill="1" applyBorder="1" applyAlignment="1" applyProtection="1">
      <alignment/>
      <protection/>
    </xf>
    <xf numFmtId="168" fontId="5" fillId="0" borderId="23" xfId="42" applyNumberFormat="1" applyFont="1" applyFill="1" applyBorder="1" applyAlignment="1">
      <alignment horizontal="left" wrapText="1"/>
    </xf>
    <xf numFmtId="170" fontId="5" fillId="0" borderId="24" xfId="0" applyNumberFormat="1" applyFont="1" applyFill="1" applyBorder="1" applyAlignment="1" applyProtection="1">
      <alignment/>
      <protection/>
    </xf>
    <xf numFmtId="170" fontId="5" fillId="0" borderId="25" xfId="0" applyNumberFormat="1" applyFont="1" applyFill="1" applyBorder="1" applyAlignment="1" applyProtection="1">
      <alignment/>
      <protection/>
    </xf>
    <xf numFmtId="0" fontId="65" fillId="0" borderId="0" xfId="0" applyFont="1" applyFill="1" applyAlignment="1">
      <alignment/>
    </xf>
    <xf numFmtId="0" fontId="66" fillId="0" borderId="0" xfId="0" applyFont="1" applyFill="1" applyAlignment="1">
      <alignment/>
    </xf>
    <xf numFmtId="0" fontId="66" fillId="0" borderId="0" xfId="0" applyFont="1" applyAlignment="1">
      <alignment/>
    </xf>
    <xf numFmtId="37" fontId="64" fillId="0" borderId="0" xfId="42" applyNumberFormat="1" applyFont="1" applyFill="1" applyBorder="1" applyAlignment="1">
      <alignment/>
    </xf>
    <xf numFmtId="37" fontId="64" fillId="0" borderId="13" xfId="42" applyNumberFormat="1" applyFont="1" applyFill="1" applyBorder="1" applyAlignment="1">
      <alignment/>
    </xf>
    <xf numFmtId="0" fontId="67" fillId="20" borderId="26" xfId="0" applyFont="1" applyFill="1" applyBorder="1" applyAlignment="1">
      <alignment horizontal="center" wrapText="1"/>
    </xf>
    <xf numFmtId="0" fontId="68" fillId="20" borderId="27" xfId="0" applyFont="1" applyFill="1" applyBorder="1" applyAlignment="1">
      <alignment horizontal="center" wrapText="1"/>
    </xf>
    <xf numFmtId="0" fontId="68" fillId="20" borderId="28" xfId="0" applyFont="1" applyFill="1" applyBorder="1" applyAlignment="1">
      <alignment horizontal="center" wrapText="1"/>
    </xf>
    <xf numFmtId="0" fontId="69" fillId="33" borderId="29" xfId="0" applyFont="1" applyFill="1" applyBorder="1" applyAlignment="1">
      <alignment/>
    </xf>
    <xf numFmtId="0" fontId="69" fillId="33" borderId="30" xfId="0" applyFont="1" applyFill="1" applyBorder="1" applyAlignment="1">
      <alignment horizontal="center"/>
    </xf>
    <xf numFmtId="0" fontId="69" fillId="33" borderId="20" xfId="0" applyFont="1" applyFill="1" applyBorder="1" applyAlignment="1" quotePrefix="1">
      <alignment horizontal="center"/>
    </xf>
    <xf numFmtId="0" fontId="69" fillId="33" borderId="21" xfId="0" applyFont="1" applyFill="1" applyBorder="1" applyAlignment="1" quotePrefix="1">
      <alignment horizontal="center"/>
    </xf>
    <xf numFmtId="0" fontId="69" fillId="33" borderId="22" xfId="0" applyFont="1" applyFill="1" applyBorder="1" applyAlignment="1">
      <alignment horizontal="center"/>
    </xf>
    <xf numFmtId="0" fontId="70" fillId="33" borderId="31" xfId="0" applyFont="1" applyFill="1" applyBorder="1" applyAlignment="1">
      <alignment/>
    </xf>
    <xf numFmtId="0" fontId="70" fillId="33" borderId="29" xfId="0" applyFont="1" applyFill="1" applyBorder="1" applyAlignment="1">
      <alignment/>
    </xf>
    <xf numFmtId="49" fontId="69" fillId="33" borderId="32" xfId="0" applyNumberFormat="1" applyFont="1" applyFill="1" applyBorder="1" applyAlignment="1">
      <alignment horizontal="center" wrapText="1"/>
    </xf>
    <xf numFmtId="49" fontId="69" fillId="33" borderId="30" xfId="0" applyNumberFormat="1" applyFont="1" applyFill="1" applyBorder="1" applyAlignment="1">
      <alignment horizontal="center" wrapText="1"/>
    </xf>
    <xf numFmtId="0" fontId="69" fillId="33" borderId="33" xfId="0" applyFont="1" applyFill="1" applyBorder="1" applyAlignment="1">
      <alignment horizontal="center" wrapText="1"/>
    </xf>
    <xf numFmtId="0" fontId="69" fillId="33" borderId="34" xfId="0" applyFont="1" applyFill="1" applyBorder="1" applyAlignment="1">
      <alignment horizontal="center" wrapText="1"/>
    </xf>
    <xf numFmtId="0" fontId="69" fillId="33" borderId="35" xfId="0" applyFont="1" applyFill="1" applyBorder="1" applyAlignment="1">
      <alignment horizontal="center" wrapText="1"/>
    </xf>
    <xf numFmtId="0" fontId="69" fillId="33" borderId="20" xfId="0" applyFont="1" applyFill="1" applyBorder="1" applyAlignment="1">
      <alignment horizontal="center" wrapText="1"/>
    </xf>
    <xf numFmtId="0" fontId="69" fillId="33" borderId="21" xfId="0" applyFont="1" applyFill="1" applyBorder="1" applyAlignment="1">
      <alignment horizontal="center" wrapText="1"/>
    </xf>
    <xf numFmtId="0" fontId="69" fillId="33" borderId="22" xfId="0" applyFont="1" applyFill="1" applyBorder="1" applyAlignment="1">
      <alignment horizontal="center" wrapText="1"/>
    </xf>
    <xf numFmtId="0" fontId="62" fillId="0" borderId="0" xfId="0" applyFont="1" applyFill="1" applyAlignment="1">
      <alignment/>
    </xf>
    <xf numFmtId="49" fontId="64" fillId="0" borderId="12" xfId="0" applyNumberFormat="1" applyFont="1" applyFill="1" applyBorder="1" applyAlignment="1">
      <alignment horizontal="center"/>
    </xf>
    <xf numFmtId="49" fontId="64" fillId="0" borderId="11" xfId="0" applyNumberFormat="1" applyFont="1" applyFill="1" applyBorder="1" applyAlignment="1">
      <alignment/>
    </xf>
    <xf numFmtId="6" fontId="64" fillId="0" borderId="11" xfId="0" applyNumberFormat="1" applyFont="1" applyFill="1" applyBorder="1" applyAlignment="1">
      <alignment/>
    </xf>
    <xf numFmtId="168" fontId="64" fillId="0" borderId="0" xfId="44" applyNumberFormat="1" applyFont="1" applyAlignment="1">
      <alignment/>
    </xf>
    <xf numFmtId="168" fontId="64" fillId="0" borderId="0" xfId="0" applyNumberFormat="1" applyFont="1" applyAlignment="1">
      <alignment/>
    </xf>
    <xf numFmtId="49" fontId="64" fillId="34" borderId="12" xfId="0" applyNumberFormat="1" applyFont="1" applyFill="1" applyBorder="1" applyAlignment="1">
      <alignment horizontal="center"/>
    </xf>
    <xf numFmtId="49" fontId="64" fillId="34" borderId="11" xfId="0" applyNumberFormat="1" applyFont="1" applyFill="1" applyBorder="1" applyAlignment="1">
      <alignment/>
    </xf>
    <xf numFmtId="3" fontId="64" fillId="34" borderId="31" xfId="0" applyNumberFormat="1" applyFont="1" applyFill="1" applyBorder="1" applyAlignment="1">
      <alignment/>
    </xf>
    <xf numFmtId="0" fontId="64" fillId="34" borderId="11" xfId="0" applyFont="1" applyFill="1" applyBorder="1" applyAlignment="1">
      <alignment/>
    </xf>
    <xf numFmtId="6" fontId="64" fillId="34" borderId="11" xfId="0" applyNumberFormat="1" applyFont="1" applyFill="1" applyBorder="1" applyAlignment="1">
      <alignment/>
    </xf>
    <xf numFmtId="3" fontId="64" fillId="34" borderId="36" xfId="0" applyNumberFormat="1" applyFont="1" applyFill="1" applyBorder="1" applyAlignment="1">
      <alignment/>
    </xf>
    <xf numFmtId="168" fontId="64" fillId="34" borderId="11" xfId="0" applyNumberFormat="1" applyFont="1" applyFill="1" applyBorder="1" applyAlignment="1">
      <alignment/>
    </xf>
    <xf numFmtId="0" fontId="64" fillId="34" borderId="0" xfId="0" applyFont="1" applyFill="1" applyAlignment="1">
      <alignment/>
    </xf>
    <xf numFmtId="3" fontId="64" fillId="34" borderId="12" xfId="0" applyNumberFormat="1" applyFont="1" applyFill="1" applyBorder="1" applyAlignment="1">
      <alignment/>
    </xf>
    <xf numFmtId="3" fontId="64" fillId="34" borderId="0" xfId="0" applyNumberFormat="1" applyFont="1" applyFill="1" applyBorder="1" applyAlignment="1">
      <alignment/>
    </xf>
    <xf numFmtId="6" fontId="64" fillId="34" borderId="13" xfId="0" applyNumberFormat="1" applyFont="1" applyFill="1" applyBorder="1" applyAlignment="1">
      <alignment/>
    </xf>
    <xf numFmtId="0" fontId="64" fillId="34" borderId="12" xfId="0" applyFont="1" applyFill="1" applyBorder="1" applyAlignment="1">
      <alignment/>
    </xf>
    <xf numFmtId="6" fontId="64" fillId="34" borderId="0" xfId="0" applyNumberFormat="1" applyFont="1" applyFill="1" applyBorder="1" applyAlignment="1">
      <alignment/>
    </xf>
    <xf numFmtId="0" fontId="62" fillId="34" borderId="0" xfId="0" applyFont="1" applyFill="1" applyAlignment="1">
      <alignment/>
    </xf>
    <xf numFmtId="165" fontId="64" fillId="34" borderId="13" xfId="42" applyNumberFormat="1" applyFont="1" applyFill="1" applyBorder="1" applyAlignment="1">
      <alignment/>
    </xf>
    <xf numFmtId="165" fontId="64" fillId="34" borderId="0" xfId="42" applyNumberFormat="1" applyFont="1" applyFill="1" applyBorder="1" applyAlignment="1">
      <alignment/>
    </xf>
    <xf numFmtId="37" fontId="64" fillId="34" borderId="0" xfId="42" applyNumberFormat="1" applyFont="1" applyFill="1" applyBorder="1" applyAlignment="1">
      <alignment/>
    </xf>
    <xf numFmtId="37" fontId="64" fillId="34" borderId="13" xfId="42" applyNumberFormat="1" applyFont="1" applyFill="1" applyBorder="1" applyAlignment="1">
      <alignment/>
    </xf>
    <xf numFmtId="49" fontId="3" fillId="34" borderId="11" xfId="0" applyNumberFormat="1" applyFont="1" applyFill="1" applyBorder="1" applyAlignment="1">
      <alignment/>
    </xf>
    <xf numFmtId="49" fontId="64" fillId="34" borderId="15" xfId="0" applyNumberFormat="1" applyFont="1" applyFill="1" applyBorder="1" applyAlignment="1">
      <alignment horizontal="center"/>
    </xf>
    <xf numFmtId="49" fontId="64" fillId="34" borderId="14" xfId="0" applyNumberFormat="1" applyFont="1" applyFill="1" applyBorder="1" applyAlignment="1">
      <alignment/>
    </xf>
    <xf numFmtId="3" fontId="64" fillId="34" borderId="15" xfId="0" applyNumberFormat="1" applyFont="1" applyFill="1" applyBorder="1" applyAlignment="1">
      <alignment/>
    </xf>
    <xf numFmtId="4" fontId="64" fillId="34" borderId="15" xfId="0" applyNumberFormat="1" applyFont="1" applyFill="1" applyBorder="1" applyAlignment="1">
      <alignment/>
    </xf>
    <xf numFmtId="6" fontId="64" fillId="34" borderId="14" xfId="0" applyNumberFormat="1" applyFont="1" applyFill="1" applyBorder="1" applyAlignment="1">
      <alignment/>
    </xf>
    <xf numFmtId="3" fontId="64" fillId="34" borderId="10" xfId="0" applyNumberFormat="1" applyFont="1" applyFill="1" applyBorder="1" applyAlignment="1">
      <alignment/>
    </xf>
    <xf numFmtId="0" fontId="64" fillId="34" borderId="15" xfId="0" applyFont="1" applyFill="1" applyBorder="1" applyAlignment="1">
      <alignment/>
    </xf>
    <xf numFmtId="165" fontId="64" fillId="34" borderId="16" xfId="42" applyNumberFormat="1" applyFont="1" applyFill="1" applyBorder="1" applyAlignment="1">
      <alignment/>
    </xf>
    <xf numFmtId="165" fontId="64" fillId="34" borderId="10" xfId="42" applyNumberFormat="1" applyFont="1" applyFill="1" applyBorder="1" applyAlignment="1">
      <alignment/>
    </xf>
    <xf numFmtId="37" fontId="64" fillId="34" borderId="10" xfId="42" applyNumberFormat="1" applyFont="1" applyFill="1" applyBorder="1" applyAlignment="1">
      <alignment/>
    </xf>
    <xf numFmtId="37" fontId="64" fillId="34" borderId="16" xfId="42" applyNumberFormat="1" applyFont="1" applyFill="1" applyBorder="1" applyAlignment="1">
      <alignment/>
    </xf>
    <xf numFmtId="0" fontId="68" fillId="33" borderId="37" xfId="0" applyFont="1" applyFill="1" applyBorder="1" applyAlignment="1">
      <alignment horizontal="center" wrapText="1"/>
    </xf>
    <xf numFmtId="0" fontId="68" fillId="33" borderId="38" xfId="0" applyFont="1" applyFill="1" applyBorder="1" applyAlignment="1">
      <alignment horizontal="center" wrapText="1"/>
    </xf>
    <xf numFmtId="0" fontId="68" fillId="33" borderId="39" xfId="0" applyFont="1" applyFill="1" applyBorder="1" applyAlignment="1">
      <alignment horizontal="center" wrapText="1"/>
    </xf>
    <xf numFmtId="0" fontId="66" fillId="0" borderId="40" xfId="0" applyFont="1" applyBorder="1" applyAlignment="1">
      <alignment horizontal="center"/>
    </xf>
    <xf numFmtId="0" fontId="66" fillId="0" borderId="21" xfId="0" applyFont="1" applyBorder="1" applyAlignment="1">
      <alignment/>
    </xf>
    <xf numFmtId="6" fontId="66" fillId="0" borderId="21" xfId="0" applyNumberFormat="1" applyFont="1" applyBorder="1" applyAlignment="1">
      <alignment/>
    </xf>
    <xf numFmtId="0" fontId="66" fillId="0" borderId="21" xfId="0" applyFont="1" applyBorder="1" applyAlignment="1" quotePrefix="1">
      <alignment/>
    </xf>
    <xf numFmtId="0" fontId="66" fillId="0" borderId="34" xfId="0" applyFont="1" applyBorder="1" applyAlignment="1">
      <alignment/>
    </xf>
    <xf numFmtId="0" fontId="71" fillId="0" borderId="0" xfId="0" applyNumberFormat="1" applyFont="1" applyAlignment="1">
      <alignment/>
    </xf>
    <xf numFmtId="0" fontId="69" fillId="35" borderId="29" xfId="0" applyFont="1" applyFill="1" applyBorder="1" applyAlignment="1">
      <alignment wrapText="1"/>
    </xf>
    <xf numFmtId="0" fontId="69" fillId="35" borderId="30" xfId="0" applyFont="1" applyFill="1" applyBorder="1" applyAlignment="1">
      <alignment horizontal="center" wrapText="1"/>
    </xf>
    <xf numFmtId="0" fontId="63" fillId="0" borderId="0" xfId="0" applyFont="1" applyBorder="1" applyAlignment="1">
      <alignment/>
    </xf>
    <xf numFmtId="0" fontId="64" fillId="0" borderId="11" xfId="0" applyFont="1" applyFill="1" applyBorder="1" applyAlignment="1">
      <alignment wrapText="1"/>
    </xf>
    <xf numFmtId="0" fontId="64" fillId="0" borderId="0" xfId="0" applyFont="1" applyBorder="1" applyAlignment="1">
      <alignment/>
    </xf>
    <xf numFmtId="6" fontId="64" fillId="0" borderId="0" xfId="0" applyNumberFormat="1" applyFont="1" applyBorder="1" applyAlignment="1">
      <alignment/>
    </xf>
    <xf numFmtId="10" fontId="64" fillId="0" borderId="0" xfId="0" applyNumberFormat="1" applyFont="1" applyBorder="1" applyAlignment="1">
      <alignment/>
    </xf>
    <xf numFmtId="3" fontId="64" fillId="0" borderId="0" xfId="0" applyNumberFormat="1" applyFont="1" applyBorder="1" applyAlignment="1">
      <alignment/>
    </xf>
    <xf numFmtId="6" fontId="64" fillId="0" borderId="0" xfId="0" applyNumberFormat="1" applyFont="1" applyFill="1" applyBorder="1" applyAlignment="1">
      <alignment/>
    </xf>
    <xf numFmtId="0" fontId="64" fillId="0" borderId="11" xfId="0" applyFont="1" applyFill="1" applyBorder="1" applyAlignment="1" quotePrefix="1">
      <alignment horizontal="left" wrapText="1"/>
    </xf>
    <xf numFmtId="0" fontId="64" fillId="0" borderId="14" xfId="0" applyFont="1" applyFill="1" applyBorder="1" applyAlignment="1">
      <alignment wrapText="1"/>
    </xf>
    <xf numFmtId="0" fontId="64" fillId="0" borderId="0" xfId="0" applyFont="1" applyFill="1" applyBorder="1" applyAlignment="1">
      <alignment wrapText="1"/>
    </xf>
    <xf numFmtId="171" fontId="64" fillId="0" borderId="0" xfId="0" applyNumberFormat="1" applyFont="1" applyFill="1" applyBorder="1" applyAlignment="1" applyProtection="1">
      <alignment/>
      <protection/>
    </xf>
    <xf numFmtId="0" fontId="64" fillId="0" borderId="0" xfId="0" applyFont="1" applyBorder="1" applyAlignment="1">
      <alignment wrapText="1"/>
    </xf>
    <xf numFmtId="0" fontId="65" fillId="0" borderId="0" xfId="0" applyFont="1" applyAlignment="1">
      <alignment horizontal="right" vertical="top"/>
    </xf>
    <xf numFmtId="9" fontId="64" fillId="34" borderId="13" xfId="0" applyNumberFormat="1" applyFont="1" applyFill="1" applyBorder="1" applyAlignment="1" applyProtection="1">
      <alignment/>
      <protection/>
    </xf>
    <xf numFmtId="0" fontId="64" fillId="0" borderId="12" xfId="0" applyFont="1" applyFill="1" applyBorder="1" applyAlignment="1">
      <alignment horizontal="right"/>
    </xf>
    <xf numFmtId="3" fontId="64" fillId="0" borderId="0" xfId="0" applyNumberFormat="1" applyFont="1" applyFill="1" applyBorder="1" applyAlignment="1">
      <alignment horizontal="right"/>
    </xf>
    <xf numFmtId="165" fontId="64" fillId="0" borderId="13" xfId="42" applyNumberFormat="1" applyFont="1" applyFill="1" applyBorder="1" applyAlignment="1">
      <alignment horizontal="right"/>
    </xf>
    <xf numFmtId="0" fontId="64" fillId="34" borderId="12" xfId="0" applyFont="1" applyFill="1" applyBorder="1" applyAlignment="1">
      <alignment horizontal="right"/>
    </xf>
    <xf numFmtId="3" fontId="64" fillId="34" borderId="0" xfId="0" applyNumberFormat="1" applyFont="1" applyFill="1" applyBorder="1" applyAlignment="1">
      <alignment horizontal="right"/>
    </xf>
    <xf numFmtId="165" fontId="64" fillId="34" borderId="13" xfId="42" applyNumberFormat="1" applyFont="1" applyFill="1" applyBorder="1" applyAlignment="1">
      <alignment horizontal="right"/>
    </xf>
    <xf numFmtId="3" fontId="64" fillId="0" borderId="12" xfId="0" applyNumberFormat="1" applyFont="1" applyFill="1" applyBorder="1" applyAlignment="1">
      <alignment horizontal="right"/>
    </xf>
    <xf numFmtId="168" fontId="64" fillId="0" borderId="11" xfId="0" applyNumberFormat="1" applyFont="1" applyFill="1" applyBorder="1" applyAlignment="1">
      <alignment horizontal="right"/>
    </xf>
    <xf numFmtId="3" fontId="64" fillId="34" borderId="12" xfId="0" applyNumberFormat="1" applyFont="1" applyFill="1" applyBorder="1" applyAlignment="1">
      <alignment horizontal="right"/>
    </xf>
    <xf numFmtId="168" fontId="64" fillId="34" borderId="11" xfId="0" applyNumberFormat="1" applyFont="1" applyFill="1" applyBorder="1" applyAlignment="1">
      <alignment horizontal="right"/>
    </xf>
    <xf numFmtId="0" fontId="72" fillId="0" borderId="0" xfId="0" applyFont="1" applyFill="1" applyAlignment="1">
      <alignment horizontal="center" vertical="center"/>
    </xf>
    <xf numFmtId="0" fontId="73" fillId="0" borderId="0" xfId="0" applyFont="1" applyAlignment="1">
      <alignment horizontal="center"/>
    </xf>
    <xf numFmtId="0" fontId="65" fillId="0" borderId="0" xfId="0" applyFont="1" applyAlignment="1">
      <alignment horizontal="left" wrapText="1"/>
    </xf>
    <xf numFmtId="0" fontId="7" fillId="0" borderId="0" xfId="0" applyFont="1" applyAlignment="1">
      <alignment horizontal="left" wrapText="1"/>
    </xf>
    <xf numFmtId="0" fontId="64" fillId="0" borderId="0" xfId="0" applyFont="1" applyAlignment="1">
      <alignment wrapText="1"/>
    </xf>
    <xf numFmtId="0" fontId="69" fillId="33" borderId="26" xfId="0" applyFont="1" applyFill="1" applyBorder="1" applyAlignment="1">
      <alignment horizontal="center"/>
    </xf>
    <xf numFmtId="0" fontId="69" fillId="33" borderId="27" xfId="0" applyFont="1" applyFill="1" applyBorder="1" applyAlignment="1">
      <alignment horizontal="center"/>
    </xf>
    <xf numFmtId="0" fontId="69" fillId="33" borderId="28" xfId="0" applyFont="1" applyFill="1" applyBorder="1" applyAlignment="1">
      <alignment horizontal="center"/>
    </xf>
    <xf numFmtId="0" fontId="69" fillId="33" borderId="41" xfId="0" applyFont="1" applyFill="1" applyBorder="1" applyAlignment="1">
      <alignment horizontal="center"/>
    </xf>
    <xf numFmtId="0" fontId="69" fillId="33" borderId="42" xfId="0" applyFont="1" applyFill="1" applyBorder="1" applyAlignment="1">
      <alignment horizontal="center"/>
    </xf>
    <xf numFmtId="0" fontId="69" fillId="33" borderId="4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theme="3" tint="0.7999799847602844"/>
        </patternFill>
      </fill>
    </dxf>
    <dxf>
      <font>
        <b val="0"/>
        <i val="0"/>
        <name val="Cambria"/>
      </font>
      <fill>
        <patternFill patternType="none">
          <bgColor indexed="65"/>
        </patternFill>
      </fill>
    </dxf>
    <dxf>
      <font>
        <b val="0"/>
        <i val="0"/>
        <name val="Cambria"/>
      </font>
    </dxf>
    <dxf>
      <fill>
        <patternFill>
          <bgColor theme="3" tint="0.7999799847602844"/>
        </patternFill>
      </fill>
    </dxf>
    <dxf>
      <fill>
        <patternFill>
          <bgColor theme="4" tint="0.7999799847602844"/>
        </patternFill>
      </fill>
    </dxf>
    <dxf>
      <fill>
        <patternFill>
          <bgColor theme="3" tint="0.7999799847602844"/>
        </patternFill>
      </fill>
    </dxf>
    <dxf>
      <fill>
        <patternFill>
          <bgColor theme="4" tint="0.7999799847602844"/>
        </patternFill>
      </fill>
    </dxf>
    <dxf>
      <fill>
        <patternFill>
          <bgColor theme="3" tint="0.7999799847602844"/>
        </patternFill>
      </fill>
    </dxf>
    <dxf>
      <fill>
        <patternFill>
          <bgColor theme="4" tint="0.7999799847602844"/>
        </patternFill>
      </fill>
    </dxf>
    <dxf>
      <fill>
        <patternFill>
          <bgColor theme="3" tint="0.7999799847602844"/>
        </patternFill>
      </fill>
    </dxf>
    <dxf>
      <fill>
        <patternFill>
          <bgColor theme="4" tint="0.7999799847602844"/>
        </patternFill>
      </fill>
    </dxf>
    <dxf>
      <fill>
        <patternFill>
          <bgColor theme="4" tint="0.7999799847602844"/>
        </patternFill>
      </fill>
    </dxf>
    <dxf>
      <font>
        <b val="0"/>
        <i val="0"/>
      </font>
      <border/>
    </dxf>
    <dxf>
      <font>
        <b val="0"/>
        <i val="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19"/>
          <c:w val="0.9065"/>
          <c:h val="0.83425"/>
        </c:manualLayout>
      </c:layout>
      <c:barChart>
        <c:barDir val="col"/>
        <c:grouping val="clustered"/>
        <c:varyColors val="0"/>
        <c:ser>
          <c:idx val="0"/>
          <c:order val="0"/>
          <c:tx>
            <c:v>Current FTE</c:v>
          </c:tx>
          <c:spPr>
            <a:solidFill>
              <a:srgbClr val="002F3F"/>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Summary!$B$25:$I$25</c:f>
              <c:strCache/>
            </c:strRef>
          </c:cat>
          <c:val>
            <c:numRef>
              <c:f>Summary!$B$27:$I$27</c:f>
              <c:numCache/>
            </c:numRef>
          </c:val>
        </c:ser>
        <c:ser>
          <c:idx val="2"/>
          <c:order val="2"/>
          <c:tx>
            <c:v>Prior FTE</c:v>
          </c:tx>
          <c:spPr>
            <a:solidFill>
              <a:srgbClr val="69767F"/>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Summary!$B$25:$I$25</c:f>
              <c:strCache/>
            </c:strRef>
          </c:cat>
          <c:val>
            <c:numRef>
              <c:f>Summary!$B$30:$I$30</c:f>
              <c:numCache/>
            </c:numRef>
          </c:val>
        </c:ser>
        <c:overlap val="-25"/>
        <c:gapWidth val="75"/>
        <c:axId val="45411838"/>
        <c:axId val="6053359"/>
      </c:barChart>
      <c:lineChart>
        <c:grouping val="standard"/>
        <c:varyColors val="0"/>
        <c:ser>
          <c:idx val="1"/>
          <c:order val="1"/>
          <c:tx>
            <c:v>Current Salary</c:v>
          </c:tx>
          <c:spPr>
            <a:ln w="254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Summary!$B$25:$I$25</c:f>
              <c:strCache/>
            </c:strRef>
          </c:cat>
          <c:val>
            <c:numRef>
              <c:f>Summary!$B$28:$I$28</c:f>
              <c:numCache/>
            </c:numRef>
          </c:val>
          <c:smooth val="0"/>
        </c:ser>
        <c:ser>
          <c:idx val="3"/>
          <c:order val="3"/>
          <c:tx>
            <c:v>Prior Salary</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Summary!$B$25:$I$25</c:f>
              <c:strCache/>
            </c:strRef>
          </c:cat>
          <c:val>
            <c:numRef>
              <c:f>Summary!$B$31:$I$31</c:f>
              <c:numCache/>
            </c:numRef>
          </c:val>
          <c:smooth val="0"/>
        </c:ser>
        <c:axId val="54480232"/>
        <c:axId val="20560041"/>
      </c:lineChart>
      <c:catAx>
        <c:axId val="45411838"/>
        <c:scaling>
          <c:orientation val="minMax"/>
        </c:scaling>
        <c:axPos val="b"/>
        <c:delete val="0"/>
        <c:numFmt formatCode="General" sourceLinked="1"/>
        <c:majorTickMark val="none"/>
        <c:minorTickMark val="none"/>
        <c:tickLblPos val="nextTo"/>
        <c:spPr>
          <a:ln w="3175">
            <a:solidFill>
              <a:srgbClr val="808080"/>
            </a:solidFill>
          </a:ln>
        </c:spPr>
        <c:crossAx val="6053359"/>
        <c:crosses val="autoZero"/>
        <c:auto val="1"/>
        <c:lblOffset val="100"/>
        <c:tickLblSkip val="1"/>
        <c:noMultiLvlLbl val="0"/>
      </c:catAx>
      <c:valAx>
        <c:axId val="6053359"/>
        <c:scaling>
          <c:orientation val="minMax"/>
          <c:max val="70000"/>
        </c:scaling>
        <c:axPos val="l"/>
        <c:title>
          <c:tx>
            <c:rich>
              <a:bodyPr vert="horz" rot="-5400000" anchor="ctr"/>
              <a:lstStyle/>
              <a:p>
                <a:pPr algn="ctr">
                  <a:defRPr/>
                </a:pPr>
                <a:r>
                  <a:rPr lang="en-US" cap="none" sz="1100" b="0" i="0" u="none" baseline="0">
                    <a:solidFill>
                      <a:srgbClr val="000000"/>
                    </a:solidFill>
                  </a:rPr>
                  <a:t>Full-Time Equivalents (FTE) Faculty</a:t>
                </a:r>
              </a:p>
            </c:rich>
          </c:tx>
          <c:layout>
            <c:manualLayout>
              <c:xMode val="factor"/>
              <c:yMode val="factor"/>
              <c:x val="-0.0195"/>
              <c:y val="-0.005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411838"/>
        <c:crossesAt val="1"/>
        <c:crossBetween val="between"/>
        <c:dispUnits/>
      </c:valAx>
      <c:catAx>
        <c:axId val="54480232"/>
        <c:scaling>
          <c:orientation val="minMax"/>
        </c:scaling>
        <c:axPos val="b"/>
        <c:delete val="1"/>
        <c:majorTickMark val="out"/>
        <c:minorTickMark val="none"/>
        <c:tickLblPos val="nextTo"/>
        <c:crossAx val="20560041"/>
        <c:crosses val="autoZero"/>
        <c:auto val="1"/>
        <c:lblOffset val="100"/>
        <c:tickLblSkip val="1"/>
        <c:noMultiLvlLbl val="0"/>
      </c:catAx>
      <c:valAx>
        <c:axId val="20560041"/>
        <c:scaling>
          <c:orientation val="minMax"/>
        </c:scaling>
        <c:axPos val="l"/>
        <c:title>
          <c:tx>
            <c:rich>
              <a:bodyPr vert="horz" rot="-5400000" anchor="ctr"/>
              <a:lstStyle/>
              <a:p>
                <a:pPr algn="ctr">
                  <a:defRPr/>
                </a:pPr>
                <a:r>
                  <a:rPr lang="en-US" cap="none" sz="1100" b="0" i="0" u="none" baseline="0">
                    <a:solidFill>
                      <a:srgbClr val="000000"/>
                    </a:solidFill>
                  </a:rPr>
                  <a:t>Average Budgeted Faculty Salary</a:t>
                </a:r>
              </a:p>
            </c:rich>
          </c:tx>
          <c:layout>
            <c:manualLayout>
              <c:xMode val="factor"/>
              <c:yMode val="factor"/>
              <c:x val="-0.02375"/>
              <c:y val="-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480232"/>
        <c:crosses val="max"/>
        <c:crossBetween val="between"/>
        <c:dispUnits/>
      </c:valAx>
      <c:spPr>
        <a:solidFill>
          <a:srgbClr val="FFFFFF"/>
        </a:solidFill>
        <a:ln w="3175">
          <a:noFill/>
        </a:ln>
      </c:spPr>
    </c:plotArea>
    <c:legend>
      <c:legendPos val="r"/>
      <c:layout>
        <c:manualLayout>
          <c:xMode val="edge"/>
          <c:yMode val="edge"/>
          <c:x val="0.82525"/>
          <c:y val="0.681"/>
          <c:w val="0.171"/>
          <c:h val="0.312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9</xdr:col>
      <xdr:colOff>0</xdr:colOff>
      <xdr:row>23</xdr:row>
      <xdr:rowOff>180975</xdr:rowOff>
    </xdr:to>
    <xdr:graphicFrame>
      <xdr:nvGraphicFramePr>
        <xdr:cNvPr id="1" name="Chart 1"/>
        <xdr:cNvGraphicFramePr/>
      </xdr:nvGraphicFramePr>
      <xdr:xfrm>
        <a:off x="85725" y="819150"/>
        <a:ext cx="8467725" cy="34004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le14" displayName="Table14" ref="A1:F39" comment="" totalsRowShown="0">
  <autoFilter ref="A1:F39"/>
  <tableColumns count="6">
    <tableColumn id="1" name=" Year"/>
    <tableColumn id="2" name="FICE"/>
    <tableColumn id="3" name="Faculty Salary Professor"/>
    <tableColumn id="4" name="Faculty Salary Associate Professor"/>
    <tableColumn id="5" name="Faculty Salary Assistant Professor"/>
    <tableColumn id="6" name="Faculty Salary Lectur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THECB Rebrand">
      <a:dk1>
        <a:sysClr val="windowText" lastClr="000000"/>
      </a:dk1>
      <a:lt1>
        <a:sysClr val="window" lastClr="FFFFFF"/>
      </a:lt1>
      <a:dk2>
        <a:srgbClr val="355F92"/>
      </a:dk2>
      <a:lt2>
        <a:srgbClr val="EEECE1"/>
      </a:lt2>
      <a:accent1>
        <a:srgbClr val="003E52"/>
      </a:accent1>
      <a:accent2>
        <a:srgbClr val="007DA4"/>
      </a:accent2>
      <a:accent3>
        <a:srgbClr val="87D1E6"/>
      </a:accent3>
      <a:accent4>
        <a:srgbClr val="F4B223"/>
      </a:accent4>
      <a:accent5>
        <a:srgbClr val="F6DFA4"/>
      </a:accent5>
      <a:accent6>
        <a:srgbClr val="FFF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0"/>
  <sheetViews>
    <sheetView showGridLines="0" tabSelected="1" zoomScalePageLayoutView="0" workbookViewId="0" topLeftCell="A1">
      <selection activeCell="A4" sqref="A4:I4"/>
    </sheetView>
  </sheetViews>
  <sheetFormatPr defaultColWidth="9.140625" defaultRowHeight="12.75"/>
  <cols>
    <col min="1" max="1" width="19.7109375" style="1" customWidth="1"/>
    <col min="2" max="9" width="13.57421875" style="1" customWidth="1"/>
    <col min="10" max="10" width="9.8515625" style="1" customWidth="1"/>
    <col min="11" max="11" width="10.140625" style="1" bestFit="1" customWidth="1"/>
    <col min="12" max="12" width="9.140625" style="1" customWidth="1"/>
    <col min="13" max="13" width="10.140625" style="1" bestFit="1" customWidth="1"/>
    <col min="14" max="16384" width="9.140625" style="1" customWidth="1"/>
  </cols>
  <sheetData>
    <row r="1" spans="1:9" ht="17.25">
      <c r="A1" s="167" t="s">
        <v>112</v>
      </c>
      <c r="B1" s="167"/>
      <c r="C1" s="167"/>
      <c r="D1" s="167"/>
      <c r="E1" s="167"/>
      <c r="F1" s="167"/>
      <c r="G1" s="167"/>
      <c r="H1" s="167"/>
      <c r="I1" s="167"/>
    </row>
    <row r="2" spans="1:9" s="2" customFormat="1" ht="13.5">
      <c r="A2" s="166" t="s">
        <v>105</v>
      </c>
      <c r="B2" s="166"/>
      <c r="C2" s="166"/>
      <c r="D2" s="166"/>
      <c r="E2" s="166"/>
      <c r="F2" s="166"/>
      <c r="G2" s="166"/>
      <c r="H2" s="166"/>
      <c r="I2" s="166"/>
    </row>
    <row r="3" spans="1:9" s="2" customFormat="1" ht="13.5">
      <c r="A3" s="166" t="s">
        <v>94</v>
      </c>
      <c r="B3" s="166"/>
      <c r="C3" s="166"/>
      <c r="D3" s="166"/>
      <c r="E3" s="166"/>
      <c r="F3" s="166"/>
      <c r="G3" s="166"/>
      <c r="H3" s="166"/>
      <c r="I3" s="166"/>
    </row>
    <row r="4" spans="1:9" s="2" customFormat="1" ht="16.5" customHeight="1">
      <c r="A4" s="166" t="s">
        <v>147</v>
      </c>
      <c r="B4" s="166"/>
      <c r="C4" s="166"/>
      <c r="D4" s="166"/>
      <c r="E4" s="166"/>
      <c r="F4" s="166"/>
      <c r="G4" s="166"/>
      <c r="H4" s="166"/>
      <c r="I4" s="166"/>
    </row>
    <row r="5" spans="1:9" s="2" customFormat="1" ht="13.5">
      <c r="A5" s="50"/>
      <c r="B5" s="50"/>
      <c r="C5" s="50"/>
      <c r="D5" s="50"/>
      <c r="E5" s="50"/>
      <c r="F5" s="50"/>
      <c r="G5" s="50"/>
      <c r="H5" s="50"/>
      <c r="I5" s="50"/>
    </row>
    <row r="6" spans="1:9" s="2" customFormat="1" ht="13.5">
      <c r="A6" s="50"/>
      <c r="B6" s="50"/>
      <c r="C6" s="50"/>
      <c r="D6" s="50"/>
      <c r="E6" s="50"/>
      <c r="F6" s="50"/>
      <c r="G6" s="50"/>
      <c r="H6" s="50"/>
      <c r="I6" s="50"/>
    </row>
    <row r="7" spans="1:9" s="2" customFormat="1" ht="13.5">
      <c r="A7" s="50"/>
      <c r="B7" s="50"/>
      <c r="C7" s="50"/>
      <c r="D7" s="50"/>
      <c r="E7" s="50"/>
      <c r="F7" s="50"/>
      <c r="G7" s="50"/>
      <c r="H7" s="50"/>
      <c r="I7" s="50"/>
    </row>
    <row r="8" spans="1:9" s="2" customFormat="1" ht="13.5">
      <c r="A8" s="50"/>
      <c r="B8" s="50"/>
      <c r="C8" s="50"/>
      <c r="D8" s="50"/>
      <c r="E8" s="50"/>
      <c r="F8" s="50"/>
      <c r="G8" s="50"/>
      <c r="H8" s="50"/>
      <c r="I8" s="50"/>
    </row>
    <row r="9" spans="1:9" s="2" customFormat="1" ht="13.5">
      <c r="A9" s="50"/>
      <c r="B9" s="50"/>
      <c r="C9" s="50"/>
      <c r="D9" s="50"/>
      <c r="E9" s="50"/>
      <c r="F9" s="50"/>
      <c r="G9" s="50"/>
      <c r="H9" s="50"/>
      <c r="I9" s="50"/>
    </row>
    <row r="10" spans="1:9" s="2" customFormat="1" ht="13.5">
      <c r="A10" s="50"/>
      <c r="B10" s="50"/>
      <c r="C10" s="50"/>
      <c r="D10" s="50"/>
      <c r="E10" s="50"/>
      <c r="F10" s="50"/>
      <c r="G10" s="50"/>
      <c r="H10" s="50"/>
      <c r="I10" s="50"/>
    </row>
    <row r="11" spans="1:9" s="2" customFormat="1" ht="13.5">
      <c r="A11" s="50"/>
      <c r="B11" s="50"/>
      <c r="C11" s="50"/>
      <c r="D11" s="50"/>
      <c r="E11" s="50"/>
      <c r="F11" s="50"/>
      <c r="G11" s="50"/>
      <c r="H11" s="50"/>
      <c r="I11" s="50"/>
    </row>
    <row r="12" spans="1:9" s="2" customFormat="1" ht="13.5">
      <c r="A12" s="50"/>
      <c r="B12" s="50"/>
      <c r="C12" s="50"/>
      <c r="D12" s="50"/>
      <c r="E12" s="50"/>
      <c r="F12" s="50"/>
      <c r="G12" s="50"/>
      <c r="H12" s="50"/>
      <c r="I12" s="50"/>
    </row>
    <row r="13" spans="1:9" s="2" customFormat="1" ht="13.5">
      <c r="A13" s="50"/>
      <c r="B13" s="50"/>
      <c r="C13" s="50"/>
      <c r="D13" s="50"/>
      <c r="E13" s="50"/>
      <c r="F13" s="50"/>
      <c r="G13" s="50"/>
      <c r="H13" s="50"/>
      <c r="I13" s="50"/>
    </row>
    <row r="14" spans="1:9" s="2" customFormat="1" ht="13.5">
      <c r="A14" s="50"/>
      <c r="B14" s="50"/>
      <c r="C14" s="50"/>
      <c r="D14" s="50"/>
      <c r="E14" s="50"/>
      <c r="F14" s="50"/>
      <c r="G14" s="50"/>
      <c r="H14" s="50"/>
      <c r="I14" s="50"/>
    </row>
    <row r="15" spans="1:9" s="2" customFormat="1" ht="13.5">
      <c r="A15" s="50"/>
      <c r="B15" s="50"/>
      <c r="C15" s="50"/>
      <c r="D15" s="50"/>
      <c r="E15" s="50"/>
      <c r="F15" s="50"/>
      <c r="G15" s="50"/>
      <c r="H15" s="50"/>
      <c r="I15" s="50"/>
    </row>
    <row r="16" spans="1:9" s="2" customFormat="1" ht="13.5">
      <c r="A16" s="50"/>
      <c r="B16" s="50"/>
      <c r="C16" s="50"/>
      <c r="D16" s="50"/>
      <c r="E16" s="50"/>
      <c r="F16" s="50"/>
      <c r="G16" s="50"/>
      <c r="H16" s="50"/>
      <c r="I16" s="50"/>
    </row>
    <row r="17" spans="1:9" s="2" customFormat="1" ht="13.5">
      <c r="A17" s="50"/>
      <c r="B17" s="50"/>
      <c r="C17" s="50"/>
      <c r="D17" s="50"/>
      <c r="E17" s="50"/>
      <c r="F17" s="50"/>
      <c r="G17" s="50"/>
      <c r="H17" s="50"/>
      <c r="I17" s="50"/>
    </row>
    <row r="18" spans="1:9" s="2" customFormat="1" ht="13.5">
      <c r="A18" s="50"/>
      <c r="B18" s="50"/>
      <c r="C18" s="50"/>
      <c r="D18" s="50"/>
      <c r="E18" s="50"/>
      <c r="F18" s="50"/>
      <c r="G18" s="50"/>
      <c r="H18" s="50"/>
      <c r="I18" s="50"/>
    </row>
    <row r="19" spans="1:9" s="2" customFormat="1" ht="13.5">
      <c r="A19" s="50"/>
      <c r="B19" s="50"/>
      <c r="C19" s="50"/>
      <c r="D19" s="50"/>
      <c r="E19" s="50"/>
      <c r="F19" s="50"/>
      <c r="G19" s="50"/>
      <c r="H19" s="50"/>
      <c r="I19" s="50"/>
    </row>
    <row r="20" spans="1:9" s="2" customFormat="1" ht="13.5">
      <c r="A20" s="50"/>
      <c r="B20" s="50"/>
      <c r="C20" s="50"/>
      <c r="D20" s="50"/>
      <c r="E20" s="50"/>
      <c r="F20" s="50"/>
      <c r="G20" s="50"/>
      <c r="H20" s="50"/>
      <c r="I20" s="50"/>
    </row>
    <row r="21" spans="1:9" s="2" customFormat="1" ht="13.5">
      <c r="A21" s="50"/>
      <c r="B21" s="50"/>
      <c r="C21" s="50"/>
      <c r="D21" s="50"/>
      <c r="E21" s="50"/>
      <c r="F21" s="50"/>
      <c r="G21" s="50"/>
      <c r="H21" s="50"/>
      <c r="I21" s="50"/>
    </row>
    <row r="22" spans="1:9" s="2" customFormat="1" ht="13.5">
      <c r="A22" s="50"/>
      <c r="B22" s="50"/>
      <c r="C22" s="50"/>
      <c r="D22" s="50"/>
      <c r="E22" s="50"/>
      <c r="F22" s="50"/>
      <c r="G22" s="50"/>
      <c r="H22" s="50"/>
      <c r="I22" s="50"/>
    </row>
    <row r="23" spans="1:9" s="2" customFormat="1" ht="14.25" thickBot="1">
      <c r="A23" s="50"/>
      <c r="B23" s="50"/>
      <c r="C23" s="50"/>
      <c r="D23" s="50"/>
      <c r="E23" s="50"/>
      <c r="F23" s="50"/>
      <c r="G23" s="50"/>
      <c r="H23" s="50"/>
      <c r="I23" s="50"/>
    </row>
    <row r="24" spans="1:9" s="2" customFormat="1" ht="14.25" thickBot="1">
      <c r="A24" s="50"/>
      <c r="B24" s="50"/>
      <c r="C24" s="50"/>
      <c r="D24" s="50"/>
      <c r="E24" s="50"/>
      <c r="F24" s="50"/>
      <c r="G24" s="50"/>
      <c r="H24" s="50"/>
      <c r="I24" s="50"/>
    </row>
    <row r="25" spans="1:9" s="3" customFormat="1" ht="27">
      <c r="A25" s="77"/>
      <c r="B25" s="78" t="s">
        <v>95</v>
      </c>
      <c r="C25" s="78" t="s">
        <v>96</v>
      </c>
      <c r="D25" s="78" t="s">
        <v>97</v>
      </c>
      <c r="E25" s="78" t="s">
        <v>98</v>
      </c>
      <c r="F25" s="78" t="s">
        <v>99</v>
      </c>
      <c r="G25" s="78" t="s">
        <v>100</v>
      </c>
      <c r="H25" s="78" t="s">
        <v>69</v>
      </c>
      <c r="I25" s="79" t="s">
        <v>101</v>
      </c>
    </row>
    <row r="26" spans="1:9" ht="13.5">
      <c r="A26" s="51" t="str">
        <f>MID(A4,4,4)&amp;" (Current)"</f>
        <v>2022 (Current)</v>
      </c>
      <c r="B26" s="52"/>
      <c r="C26" s="53"/>
      <c r="D26" s="54"/>
      <c r="E26" s="54"/>
      <c r="F26" s="55"/>
      <c r="G26" s="54"/>
      <c r="H26" s="54"/>
      <c r="I26" s="56"/>
    </row>
    <row r="27" spans="1:9" ht="13.5">
      <c r="A27" s="57" t="s">
        <v>109</v>
      </c>
      <c r="B27" s="58">
        <f>Detail!G41</f>
        <v>5366.180000000001</v>
      </c>
      <c r="C27" s="58">
        <f>Detail!M41</f>
        <v>4344.84</v>
      </c>
      <c r="D27" s="59">
        <f>Detail!S41</f>
        <v>3704.8699999999994</v>
      </c>
      <c r="E27" s="58">
        <f>Detail!Y41</f>
        <v>18.86</v>
      </c>
      <c r="F27" s="59">
        <f>Detail!AE41</f>
        <v>13434.749999999996</v>
      </c>
      <c r="G27" s="58">
        <f>Detail!AH41</f>
        <v>2959.4000000000005</v>
      </c>
      <c r="H27" s="58">
        <f>Detail!AK41</f>
        <v>10675.62</v>
      </c>
      <c r="I27" s="60">
        <f>Detail!D41</f>
        <v>27069.769999999997</v>
      </c>
    </row>
    <row r="28" spans="1:9" ht="27">
      <c r="A28" s="61" t="s">
        <v>117</v>
      </c>
      <c r="B28" s="62">
        <f>Detail!H41</f>
        <v>144906.56722845673</v>
      </c>
      <c r="C28" s="62">
        <f>Detail!N41</f>
        <v>98270.63321549239</v>
      </c>
      <c r="D28" s="62">
        <f>Detail!T41</f>
        <v>87759.69190551896</v>
      </c>
      <c r="E28" s="62">
        <f>Detail!Z41</f>
        <v>56205.64103923648</v>
      </c>
      <c r="F28" s="62">
        <f>Detail!AF41</f>
        <v>114077.55100020474</v>
      </c>
      <c r="G28" s="62">
        <f>Detail!AI41</f>
        <v>34322.29590457524</v>
      </c>
      <c r="H28" s="62">
        <f>Detail!AL41</f>
        <v>54677.61955090196</v>
      </c>
      <c r="I28" s="63">
        <f>Detail!E41</f>
        <v>75848.99035750954</v>
      </c>
    </row>
    <row r="29" spans="1:9" s="3" customFormat="1" ht="13.5">
      <c r="A29" s="64" t="str">
        <f>"FY "&amp;MID(A4,4,4)-1&amp;" (Prior)"</f>
        <v>FY 2021 (Prior)</v>
      </c>
      <c r="B29" s="65"/>
      <c r="C29" s="65"/>
      <c r="D29" s="65"/>
      <c r="E29" s="65"/>
      <c r="F29" s="65"/>
      <c r="G29" s="65"/>
      <c r="H29" s="65"/>
      <c r="I29" s="66"/>
    </row>
    <row r="30" spans="1:9" ht="13.5">
      <c r="A30" s="57" t="s">
        <v>109</v>
      </c>
      <c r="B30" s="58">
        <f>Detail!AR41</f>
        <v>5427.660000000001</v>
      </c>
      <c r="C30" s="58">
        <f>Detail!AX41</f>
        <v>4517.849999999999</v>
      </c>
      <c r="D30" s="59">
        <f>Detail!BD41</f>
        <v>3703.16</v>
      </c>
      <c r="E30" s="58">
        <f>Detail!BJ41</f>
        <v>59.71</v>
      </c>
      <c r="F30" s="59">
        <f>Detail!BP41</f>
        <v>13708.380000000001</v>
      </c>
      <c r="G30" s="58">
        <f>Detail!BS41</f>
        <v>2920.9300000000003</v>
      </c>
      <c r="H30" s="58">
        <f>Detail!BV41</f>
        <v>10483.059999999998</v>
      </c>
      <c r="I30" s="60">
        <f>Detail!AO41</f>
        <v>27112.37</v>
      </c>
    </row>
    <row r="31" spans="1:9" ht="13.5">
      <c r="A31" s="57" t="s">
        <v>110</v>
      </c>
      <c r="B31" s="62">
        <f>Detail!AS41</f>
        <v>140775.67218285595</v>
      </c>
      <c r="C31" s="62">
        <f>Detail!AY41</f>
        <v>94959.87511094881</v>
      </c>
      <c r="D31" s="62">
        <f>Detail!BE41</f>
        <v>84993.02627485714</v>
      </c>
      <c r="E31" s="62">
        <f>Detail!BK41</f>
        <v>56126.946072684645</v>
      </c>
      <c r="F31" s="62">
        <f>Detail!BQ41</f>
        <v>110461.76439447985</v>
      </c>
      <c r="G31" s="62">
        <f>Detail!BT41</f>
        <v>31108.62596844155</v>
      </c>
      <c r="H31" s="62">
        <f>Detail!BW41</f>
        <v>52718.708502097674</v>
      </c>
      <c r="I31" s="63">
        <f>Detail!AP41</f>
        <v>73367.53956883888</v>
      </c>
    </row>
    <row r="32" spans="1:9" ht="13.5">
      <c r="A32" s="51" t="s">
        <v>152</v>
      </c>
      <c r="B32" s="52"/>
      <c r="C32" s="53"/>
      <c r="D32" s="54"/>
      <c r="E32" s="54"/>
      <c r="F32" s="55"/>
      <c r="G32" s="54"/>
      <c r="H32" s="54"/>
      <c r="I32" s="56"/>
    </row>
    <row r="33" spans="1:9" ht="13.5">
      <c r="A33" s="57" t="s">
        <v>109</v>
      </c>
      <c r="B33" s="67">
        <f aca="true" t="shared" si="0" ref="B33:I34">ROUND(((B27-B30)/(B30)),3)</f>
        <v>-0.011</v>
      </c>
      <c r="C33" s="67">
        <f t="shared" si="0"/>
        <v>-0.038</v>
      </c>
      <c r="D33" s="67">
        <f t="shared" si="0"/>
        <v>0</v>
      </c>
      <c r="E33" s="67">
        <f t="shared" si="0"/>
        <v>-0.684</v>
      </c>
      <c r="F33" s="67">
        <f t="shared" si="0"/>
        <v>-0.02</v>
      </c>
      <c r="G33" s="67">
        <f t="shared" si="0"/>
        <v>0.013</v>
      </c>
      <c r="H33" s="67">
        <f t="shared" si="0"/>
        <v>0.018</v>
      </c>
      <c r="I33" s="68">
        <f t="shared" si="0"/>
        <v>-0.002</v>
      </c>
    </row>
    <row r="34" spans="1:9" ht="27.75" thickBot="1">
      <c r="A34" s="69" t="s">
        <v>117</v>
      </c>
      <c r="B34" s="70">
        <f t="shared" si="0"/>
        <v>0.029</v>
      </c>
      <c r="C34" s="70">
        <f t="shared" si="0"/>
        <v>0.035</v>
      </c>
      <c r="D34" s="70">
        <f t="shared" si="0"/>
        <v>0.033</v>
      </c>
      <c r="E34" s="70">
        <f t="shared" si="0"/>
        <v>0.001</v>
      </c>
      <c r="F34" s="70">
        <f t="shared" si="0"/>
        <v>0.033</v>
      </c>
      <c r="G34" s="70">
        <f t="shared" si="0"/>
        <v>0.103</v>
      </c>
      <c r="H34" s="70">
        <f t="shared" si="0"/>
        <v>0.037</v>
      </c>
      <c r="I34" s="71">
        <f t="shared" si="0"/>
        <v>0.034</v>
      </c>
    </row>
    <row r="35" spans="1:9" ht="13.5">
      <c r="A35" s="72" t="s">
        <v>128</v>
      </c>
      <c r="B35" s="73"/>
      <c r="C35" s="73"/>
      <c r="D35" s="73"/>
      <c r="E35" s="73"/>
      <c r="F35" s="73"/>
      <c r="G35" s="73"/>
      <c r="H35" s="74"/>
      <c r="I35" s="154" t="s">
        <v>155</v>
      </c>
    </row>
    <row r="36" spans="1:9" ht="30.75" customHeight="1">
      <c r="A36" s="168" t="s">
        <v>148</v>
      </c>
      <c r="B36" s="168"/>
      <c r="C36" s="168"/>
      <c r="D36" s="168"/>
      <c r="E36" s="168"/>
      <c r="F36" s="168"/>
      <c r="G36" s="168"/>
      <c r="H36" s="168"/>
      <c r="I36" s="168"/>
    </row>
    <row r="37" spans="1:9" ht="62.25" customHeight="1">
      <c r="A37" s="169" t="s">
        <v>149</v>
      </c>
      <c r="B37" s="168"/>
      <c r="C37" s="168"/>
      <c r="D37" s="168"/>
      <c r="E37" s="168"/>
      <c r="F37" s="168"/>
      <c r="G37" s="168"/>
      <c r="H37" s="168"/>
      <c r="I37" s="168"/>
    </row>
    <row r="38" spans="1:9" ht="14.25" customHeight="1" hidden="1">
      <c r="A38" s="170"/>
      <c r="B38" s="170"/>
      <c r="C38" s="170"/>
      <c r="D38" s="170"/>
      <c r="E38" s="170"/>
      <c r="F38" s="170"/>
      <c r="G38" s="170"/>
      <c r="H38" s="170"/>
      <c r="I38" s="170"/>
    </row>
    <row r="39" spans="1:9" ht="14.25" customHeight="1" hidden="1">
      <c r="A39" s="170"/>
      <c r="B39" s="170"/>
      <c r="C39" s="170"/>
      <c r="D39" s="170"/>
      <c r="E39" s="170"/>
      <c r="F39" s="170"/>
      <c r="G39" s="170"/>
      <c r="H39" s="170"/>
      <c r="I39" s="170"/>
    </row>
    <row r="40" spans="1:9" ht="14.25" customHeight="1" hidden="1">
      <c r="A40" s="170"/>
      <c r="B40" s="170"/>
      <c r="C40" s="170"/>
      <c r="D40" s="170"/>
      <c r="E40" s="170"/>
      <c r="F40" s="170"/>
      <c r="G40" s="170"/>
      <c r="H40" s="170"/>
      <c r="I40" s="170"/>
    </row>
  </sheetData>
  <sheetProtection/>
  <mergeCells count="6">
    <mergeCell ref="A2:I2"/>
    <mergeCell ref="A3:I3"/>
    <mergeCell ref="A4:I4"/>
    <mergeCell ref="A1:I1"/>
    <mergeCell ref="A36:I36"/>
    <mergeCell ref="A37:I40"/>
  </mergeCells>
  <conditionalFormatting sqref="A26:I34">
    <cfRule type="expression" priority="1" dxfId="4" stopIfTrue="1">
      <formula>MOD(ROW(),2)=0</formula>
    </cfRule>
  </conditionalFormatting>
  <printOptions/>
  <pageMargins left="0.25" right="0.25" top="0" bottom="0" header="0.3" footer="0.3"/>
  <pageSetup horizontalDpi="600" verticalDpi="600" orientation="landscape" pageOrder="overThenDown" r:id="rId2"/>
  <headerFooter>
    <oddFooter>&amp;RTHECB June 2014</oddFooter>
  </headerFooter>
  <drawing r:id="rId1"/>
</worksheet>
</file>

<file path=xl/worksheets/sheet2.xml><?xml version="1.0" encoding="utf-8"?>
<worksheet xmlns="http://schemas.openxmlformats.org/spreadsheetml/2006/main" xmlns:r="http://schemas.openxmlformats.org/officeDocument/2006/relationships">
  <dimension ref="A1:AG42"/>
  <sheetViews>
    <sheetView showGridLines="0" workbookViewId="0" topLeftCell="A1">
      <pane xSplit="2" ySplit="3" topLeftCell="C4" activePane="bottomRight" state="frozen"/>
      <selection pane="topLeft" activeCell="B17" sqref="B17"/>
      <selection pane="topRight" activeCell="B17" sqref="B17"/>
      <selection pane="bottomLeft" activeCell="B17" sqref="B17"/>
      <selection pane="bottomRight" activeCell="N21" sqref="N21"/>
    </sheetView>
  </sheetViews>
  <sheetFormatPr defaultColWidth="9.140625" defaultRowHeight="12.75"/>
  <cols>
    <col min="1" max="1" width="7.00390625" style="153" hidden="1" customWidth="1"/>
    <col min="2" max="2" width="40.57421875" style="144" customWidth="1"/>
    <col min="3" max="3" width="11.7109375" style="24" customWidth="1"/>
    <col min="4" max="4" width="10.00390625" style="24" bestFit="1" customWidth="1"/>
    <col min="5" max="5" width="8.140625" style="24" bestFit="1" customWidth="1"/>
    <col min="6" max="6" width="10.140625" style="24" customWidth="1"/>
    <col min="7" max="7" width="10.57421875" style="24" customWidth="1"/>
    <col min="8" max="8" width="8.140625" style="24" bestFit="1" customWidth="1"/>
    <col min="9" max="9" width="10.00390625" style="24" customWidth="1"/>
    <col min="10" max="10" width="9.00390625" style="24" bestFit="1" customWidth="1"/>
    <col min="11" max="11" width="8.140625" style="24" bestFit="1" customWidth="1"/>
    <col min="12" max="12" width="9.00390625" style="24" bestFit="1" customWidth="1"/>
    <col min="13" max="13" width="9.7109375" style="24" customWidth="1"/>
    <col min="14" max="14" width="7.140625" style="24" bestFit="1" customWidth="1"/>
    <col min="15" max="15" width="10.00390625" style="24" customWidth="1"/>
    <col min="16" max="16" width="10.00390625" style="24" bestFit="1" customWidth="1"/>
    <col min="17" max="17" width="7.140625" style="24" bestFit="1" customWidth="1"/>
    <col min="18" max="16384" width="9.140625" style="144" customWidth="1"/>
  </cols>
  <sheetData>
    <row r="1" spans="2:17" s="9" customFormat="1" ht="13.5" thickBot="1">
      <c r="B1" s="8" t="s">
        <v>104</v>
      </c>
      <c r="D1" s="8"/>
      <c r="E1" s="8"/>
      <c r="F1" s="8"/>
      <c r="G1" s="8"/>
      <c r="H1" s="8"/>
      <c r="I1" s="10"/>
      <c r="J1" s="10"/>
      <c r="K1" s="10"/>
      <c r="L1" s="10"/>
      <c r="M1" s="10"/>
      <c r="N1" s="10"/>
      <c r="O1" s="10"/>
      <c r="P1" s="10"/>
      <c r="Q1" s="10"/>
    </row>
    <row r="2" spans="1:17" s="9" customFormat="1" ht="12.75">
      <c r="A2" s="140"/>
      <c r="B2" s="80"/>
      <c r="C2" s="171" t="s">
        <v>0</v>
      </c>
      <c r="D2" s="172"/>
      <c r="E2" s="173"/>
      <c r="F2" s="171" t="s">
        <v>76</v>
      </c>
      <c r="G2" s="172"/>
      <c r="H2" s="173"/>
      <c r="I2" s="171" t="s">
        <v>77</v>
      </c>
      <c r="J2" s="172"/>
      <c r="K2" s="173"/>
      <c r="L2" s="171" t="s">
        <v>68</v>
      </c>
      <c r="M2" s="172"/>
      <c r="N2" s="173"/>
      <c r="O2" s="171" t="s">
        <v>78</v>
      </c>
      <c r="P2" s="172"/>
      <c r="Q2" s="173"/>
    </row>
    <row r="3" spans="1:17" s="142" customFormat="1" ht="19.5" customHeight="1">
      <c r="A3" s="141" t="str">
        <f>Detail!A3</f>
        <v>FICE
CODE</v>
      </c>
      <c r="B3" s="81" t="s">
        <v>103</v>
      </c>
      <c r="C3" s="82" t="str">
        <f>"FY "&amp;MID(Summary!A4,4,4)-1</f>
        <v>FY 2021</v>
      </c>
      <c r="D3" s="83" t="str">
        <f>"FY "&amp;MID(Summary!A4,4,4)</f>
        <v>FY 2022</v>
      </c>
      <c r="E3" s="84" t="s">
        <v>106</v>
      </c>
      <c r="F3" s="82" t="str">
        <f>C3</f>
        <v>FY 2021</v>
      </c>
      <c r="G3" s="83" t="str">
        <f>D3</f>
        <v>FY 2022</v>
      </c>
      <c r="H3" s="84" t="s">
        <v>106</v>
      </c>
      <c r="I3" s="82" t="str">
        <f>F3</f>
        <v>FY 2021</v>
      </c>
      <c r="J3" s="83" t="str">
        <f>G3</f>
        <v>FY 2022</v>
      </c>
      <c r="K3" s="84" t="s">
        <v>106</v>
      </c>
      <c r="L3" s="82" t="str">
        <f>I3</f>
        <v>FY 2021</v>
      </c>
      <c r="M3" s="83" t="str">
        <f>J3</f>
        <v>FY 2022</v>
      </c>
      <c r="N3" s="84" t="s">
        <v>106</v>
      </c>
      <c r="O3" s="82" t="str">
        <f>L3</f>
        <v>FY 2021</v>
      </c>
      <c r="P3" s="83" t="str">
        <f>M3</f>
        <v>FY 2022</v>
      </c>
      <c r="Q3" s="84" t="s">
        <v>106</v>
      </c>
    </row>
    <row r="4" spans="1:33" ht="12.75">
      <c r="A4" s="143" t="str">
        <f>Detail!A4</f>
        <v>003656</v>
      </c>
      <c r="B4" s="11" t="s">
        <v>121</v>
      </c>
      <c r="C4" s="12">
        <f>Detail!AS4</f>
        <v>139497</v>
      </c>
      <c r="D4" s="13">
        <f>Detail!H4</f>
        <v>138138</v>
      </c>
      <c r="E4" s="14">
        <f>IF(C4=0," ",(D4-C4)/C4)</f>
        <v>-0.009742144992365427</v>
      </c>
      <c r="F4" s="12">
        <f>Detail!AY4</f>
        <v>100288</v>
      </c>
      <c r="G4" s="13">
        <f>Detail!N4</f>
        <v>102222</v>
      </c>
      <c r="H4" s="14">
        <f>IF(F4=0," ",(G4-F4)/F4)</f>
        <v>0.01928446075303127</v>
      </c>
      <c r="I4" s="12">
        <f>Detail!BE4</f>
        <v>90663</v>
      </c>
      <c r="J4" s="13">
        <f>Detail!T4</f>
        <v>91512</v>
      </c>
      <c r="K4" s="14">
        <f>IF(I4=0," ",(J4-I4)/I4)</f>
        <v>0.009364349293537607</v>
      </c>
      <c r="L4" s="15">
        <f>Detail!BK4</f>
        <v>0</v>
      </c>
      <c r="M4" s="13">
        <f>Detail!Z4</f>
        <v>0</v>
      </c>
      <c r="N4" s="16" t="str">
        <f>IF(L4=0," ",(M4-L4)/L4)</f>
        <v> </v>
      </c>
      <c r="O4" s="12">
        <f>Detail!BQ4</f>
        <v>111855</v>
      </c>
      <c r="P4" s="13">
        <f>Detail!AF4</f>
        <v>112645</v>
      </c>
      <c r="Q4" s="14">
        <f>IF(O4=0," ",(P4-O4)/O4)</f>
        <v>0.007062715122256493</v>
      </c>
      <c r="S4" s="145"/>
      <c r="T4" s="145"/>
      <c r="U4" s="146"/>
      <c r="V4" s="147"/>
      <c r="W4" s="147"/>
      <c r="X4" s="146"/>
      <c r="Y4" s="147"/>
      <c r="Z4" s="147"/>
      <c r="AA4" s="146"/>
      <c r="AE4" s="147"/>
      <c r="AF4" s="147"/>
      <c r="AG4" s="146"/>
    </row>
    <row r="5" spans="1:33" ht="12.75">
      <c r="A5" s="143" t="str">
        <f>Detail!A5</f>
        <v>003658</v>
      </c>
      <c r="B5" s="11" t="s">
        <v>79</v>
      </c>
      <c r="C5" s="12">
        <f>Detail!AS5</f>
        <v>194740</v>
      </c>
      <c r="D5" s="17">
        <f>Detail!H5</f>
        <v>204230</v>
      </c>
      <c r="E5" s="16">
        <f aca="true" t="shared" si="0" ref="E5:E40">IF(C5=0," ",(D5-C5)/C5)</f>
        <v>0.048731642189586116</v>
      </c>
      <c r="F5" s="12">
        <f>Detail!AY5</f>
        <v>124812</v>
      </c>
      <c r="G5" s="17">
        <f>Detail!N5</f>
        <v>136602</v>
      </c>
      <c r="H5" s="16">
        <f aca="true" t="shared" si="1" ref="H5:H40">IF(F5=0," ",(G5-F5)/F5)</f>
        <v>0.0944620709547159</v>
      </c>
      <c r="I5" s="12">
        <f>Detail!BE5</f>
        <v>113365</v>
      </c>
      <c r="J5" s="17">
        <f>Detail!T5</f>
        <v>117499</v>
      </c>
      <c r="K5" s="16">
        <f aca="true" t="shared" si="2" ref="K5:K40">IF(I5=0," ",(J5-I5)/I5)</f>
        <v>0.03646628148017466</v>
      </c>
      <c r="L5" s="12">
        <f>Detail!BK5</f>
        <v>0</v>
      </c>
      <c r="M5" s="17">
        <f>Detail!Z5</f>
        <v>0</v>
      </c>
      <c r="N5" s="16" t="str">
        <f aca="true" t="shared" si="3" ref="N5:N40">IF(L5=0," ",(M5-L5)/L5)</f>
        <v> </v>
      </c>
      <c r="O5" s="12">
        <f>Detail!BQ5</f>
        <v>159947</v>
      </c>
      <c r="P5" s="17">
        <f>Detail!AF5</f>
        <v>168683</v>
      </c>
      <c r="Q5" s="16">
        <f aca="true" t="shared" si="4" ref="Q5:Q40">IF(O5=0," ",(P5-O5)/O5)</f>
        <v>0.05461809224305551</v>
      </c>
      <c r="S5" s="145"/>
      <c r="T5" s="145"/>
      <c r="U5" s="146"/>
      <c r="V5" s="147"/>
      <c r="W5" s="147"/>
      <c r="X5" s="146"/>
      <c r="Y5" s="147"/>
      <c r="Z5" s="147"/>
      <c r="AA5" s="146"/>
      <c r="AB5" s="147"/>
      <c r="AC5" s="147"/>
      <c r="AD5" s="146"/>
      <c r="AE5" s="147"/>
      <c r="AF5" s="147"/>
      <c r="AG5" s="146"/>
    </row>
    <row r="6" spans="1:33" ht="12.75">
      <c r="A6" s="143" t="str">
        <f>Detail!A6</f>
        <v>009741</v>
      </c>
      <c r="B6" s="11" t="s">
        <v>119</v>
      </c>
      <c r="C6" s="12">
        <f>Detail!AS6</f>
        <v>168939</v>
      </c>
      <c r="D6" s="17">
        <f>Detail!H6</f>
        <v>175667</v>
      </c>
      <c r="E6" s="16">
        <f t="shared" si="0"/>
        <v>0.039825025600956555</v>
      </c>
      <c r="F6" s="12">
        <f>Detail!AY6</f>
        <v>125434</v>
      </c>
      <c r="G6" s="17">
        <f>Detail!N6</f>
        <v>131565</v>
      </c>
      <c r="H6" s="16">
        <f t="shared" si="1"/>
        <v>0.048878294561283224</v>
      </c>
      <c r="I6" s="12">
        <f>Detail!BE6</f>
        <v>119751</v>
      </c>
      <c r="J6" s="17">
        <f>Detail!T6</f>
        <v>118897</v>
      </c>
      <c r="K6" s="16">
        <f t="shared" si="2"/>
        <v>-0.007131464455411646</v>
      </c>
      <c r="L6" s="12">
        <f>Detail!BK6</f>
        <v>0</v>
      </c>
      <c r="M6" s="17">
        <f>Detail!Z6</f>
        <v>0</v>
      </c>
      <c r="N6" s="16" t="str">
        <f t="shared" si="3"/>
        <v> </v>
      </c>
      <c r="O6" s="12">
        <f>Detail!BQ6</f>
        <v>144634</v>
      </c>
      <c r="P6" s="17">
        <f>Detail!AF6</f>
        <v>149676</v>
      </c>
      <c r="Q6" s="16">
        <f t="shared" si="4"/>
        <v>0.034860406266852884</v>
      </c>
      <c r="S6" s="145"/>
      <c r="T6" s="145"/>
      <c r="U6" s="146"/>
      <c r="V6" s="147"/>
      <c r="W6" s="147"/>
      <c r="X6" s="146"/>
      <c r="Y6" s="147"/>
      <c r="Z6" s="147"/>
      <c r="AA6" s="146"/>
      <c r="AE6" s="147"/>
      <c r="AF6" s="147"/>
      <c r="AG6" s="146"/>
    </row>
    <row r="7" spans="1:33" ht="12.75">
      <c r="A7" s="143" t="str">
        <f>Detail!A7</f>
        <v>003661</v>
      </c>
      <c r="B7" s="11" t="s">
        <v>80</v>
      </c>
      <c r="C7" s="12">
        <f>Detail!AS7</f>
        <v>122366</v>
      </c>
      <c r="D7" s="17">
        <f>Detail!H7</f>
        <v>119504</v>
      </c>
      <c r="E7" s="16">
        <f t="shared" si="0"/>
        <v>-0.02338884984391089</v>
      </c>
      <c r="F7" s="12">
        <f>Detail!AY7</f>
        <v>91028</v>
      </c>
      <c r="G7" s="17">
        <f>Detail!N7</f>
        <v>90722</v>
      </c>
      <c r="H7" s="16">
        <f t="shared" si="1"/>
        <v>-0.0033616030232455946</v>
      </c>
      <c r="I7" s="12">
        <f>Detail!BE7</f>
        <v>83781</v>
      </c>
      <c r="J7" s="17">
        <f>Detail!T7</f>
        <v>86983</v>
      </c>
      <c r="K7" s="16">
        <f t="shared" si="2"/>
        <v>0.03821868920160896</v>
      </c>
      <c r="L7" s="12">
        <f>Detail!BK7</f>
        <v>0</v>
      </c>
      <c r="M7" s="17">
        <f>Detail!Z7</f>
        <v>0</v>
      </c>
      <c r="N7" s="16" t="str">
        <f t="shared" si="3"/>
        <v> </v>
      </c>
      <c r="O7" s="12">
        <f>Detail!BQ7</f>
        <v>99570</v>
      </c>
      <c r="P7" s="17">
        <f>Detail!AF7</f>
        <v>99340</v>
      </c>
      <c r="Q7" s="16">
        <f t="shared" si="4"/>
        <v>-0.00230993271065582</v>
      </c>
      <c r="S7" s="145"/>
      <c r="T7" s="145"/>
      <c r="U7" s="146"/>
      <c r="V7" s="147"/>
      <c r="W7" s="147"/>
      <c r="X7" s="146"/>
      <c r="Y7" s="147"/>
      <c r="Z7" s="147"/>
      <c r="AA7" s="146"/>
      <c r="AE7" s="147"/>
      <c r="AF7" s="147"/>
      <c r="AG7" s="146"/>
    </row>
    <row r="8" spans="1:33" ht="12.75">
      <c r="A8" s="143" t="str">
        <f>Detail!A8</f>
        <v>003599</v>
      </c>
      <c r="B8" s="11" t="s">
        <v>150</v>
      </c>
      <c r="C8" s="12">
        <f>Detail!AS8</f>
        <v>99129</v>
      </c>
      <c r="D8" s="17">
        <f>Detail!H8</f>
        <v>105702</v>
      </c>
      <c r="E8" s="16">
        <f t="shared" si="0"/>
        <v>0.06630753866174378</v>
      </c>
      <c r="F8" s="12">
        <f>Detail!AY8</f>
        <v>78097</v>
      </c>
      <c r="G8" s="17">
        <f>Detail!N8</f>
        <v>82417</v>
      </c>
      <c r="H8" s="16">
        <f t="shared" si="1"/>
        <v>0.05531582519174872</v>
      </c>
      <c r="I8" s="12">
        <f>Detail!BE8</f>
        <v>75271</v>
      </c>
      <c r="J8" s="17">
        <f>Detail!T8</f>
        <v>76893</v>
      </c>
      <c r="K8" s="16">
        <f t="shared" si="2"/>
        <v>0.021548803656122544</v>
      </c>
      <c r="L8" s="12">
        <f>Detail!BK8</f>
        <v>0</v>
      </c>
      <c r="M8" s="17">
        <f>Detail!Z8</f>
        <v>0</v>
      </c>
      <c r="N8" s="16" t="str">
        <f t="shared" si="3"/>
        <v> </v>
      </c>
      <c r="O8" s="12">
        <f>Detail!BQ8</f>
        <v>85412</v>
      </c>
      <c r="P8" s="17">
        <f>Detail!AF8</f>
        <v>90357</v>
      </c>
      <c r="Q8" s="16">
        <f t="shared" si="4"/>
        <v>0.05789584601695312</v>
      </c>
      <c r="S8" s="145"/>
      <c r="T8" s="145"/>
      <c r="U8" s="146"/>
      <c r="V8" s="147"/>
      <c r="W8" s="147"/>
      <c r="X8" s="146"/>
      <c r="Y8" s="147"/>
      <c r="Z8" s="147"/>
      <c r="AA8" s="146"/>
      <c r="AE8" s="147"/>
      <c r="AF8" s="147"/>
      <c r="AG8" s="146"/>
    </row>
    <row r="9" spans="1:33" ht="12.75">
      <c r="A9" s="143" t="str">
        <f>Detail!A9</f>
        <v>009930</v>
      </c>
      <c r="B9" s="11" t="s">
        <v>151</v>
      </c>
      <c r="C9" s="12">
        <f>Detail!AS9</f>
        <v>71565</v>
      </c>
      <c r="D9" s="17">
        <f>Detail!H9</f>
        <v>73764</v>
      </c>
      <c r="E9" s="16">
        <f>IF(C9=0," ",(D9-C9)/C9)</f>
        <v>0.030727310836302663</v>
      </c>
      <c r="F9" s="12">
        <f>Detail!AY9</f>
        <v>67279</v>
      </c>
      <c r="G9" s="17">
        <f>Detail!N9</f>
        <v>61825</v>
      </c>
      <c r="H9" s="16">
        <f>IF(F9=0," ",(G9-F9)/F9)</f>
        <v>-0.08106541417084083</v>
      </c>
      <c r="I9" s="12">
        <f>Detail!BE9</f>
        <v>53188</v>
      </c>
      <c r="J9" s="17">
        <f>Detail!T9</f>
        <v>60096</v>
      </c>
      <c r="K9" s="16">
        <f>IF(I9=0," ",(J9-I9)/I9)</f>
        <v>0.12987892005715576</v>
      </c>
      <c r="L9" s="12">
        <f>Detail!BK9</f>
        <v>0</v>
      </c>
      <c r="M9" s="17">
        <f>Detail!Z9</f>
        <v>0</v>
      </c>
      <c r="N9" s="16" t="str">
        <f>IF(L9=0," ",(M9-L9)/L9)</f>
        <v> </v>
      </c>
      <c r="O9" s="12">
        <f>Detail!BQ9</f>
        <v>62437</v>
      </c>
      <c r="P9" s="17">
        <f>Detail!AF9</f>
        <v>63997</v>
      </c>
      <c r="Q9" s="16">
        <f>IF(O9=0," ",(P9-O9)/O9)</f>
        <v>0.02498518506654708</v>
      </c>
      <c r="S9" s="145"/>
      <c r="T9" s="145"/>
      <c r="U9" s="146"/>
      <c r="V9" s="147"/>
      <c r="W9" s="147"/>
      <c r="X9" s="146"/>
      <c r="Y9" s="147"/>
      <c r="Z9" s="147"/>
      <c r="AA9" s="146"/>
      <c r="AE9" s="147"/>
      <c r="AF9" s="147"/>
      <c r="AG9" s="146"/>
    </row>
    <row r="10" spans="1:33" ht="12.75">
      <c r="A10" s="143" t="str">
        <f>Detail!A10</f>
        <v>010115</v>
      </c>
      <c r="B10" s="11" t="s">
        <v>81</v>
      </c>
      <c r="C10" s="12">
        <f>Detail!AS10</f>
        <v>137617</v>
      </c>
      <c r="D10" s="17">
        <f>Detail!H10</f>
        <v>138732</v>
      </c>
      <c r="E10" s="16">
        <f>IF(C10=0," ",(D10-C10)/C10)</f>
        <v>0.008102196676282727</v>
      </c>
      <c r="F10" s="12">
        <f>Detail!AY10</f>
        <v>93351</v>
      </c>
      <c r="G10" s="17">
        <f>Detail!N10</f>
        <v>94531</v>
      </c>
      <c r="H10" s="16">
        <f>IF(F10=0," ",(G10-F10)/F10)</f>
        <v>0.012640464483508479</v>
      </c>
      <c r="I10" s="12">
        <f>Detail!BE10</f>
        <v>87091</v>
      </c>
      <c r="J10" s="17">
        <f>Detail!T10</f>
        <v>88127</v>
      </c>
      <c r="K10" s="16">
        <f>IF(I10=0," ",(J10-I10)/I10)</f>
        <v>0.01189560344926571</v>
      </c>
      <c r="L10" s="12">
        <f>Detail!BK10</f>
        <v>0</v>
      </c>
      <c r="M10" s="17">
        <f>Detail!Z10</f>
        <v>0</v>
      </c>
      <c r="N10" s="16" t="str">
        <f>IF(L10=0," ",(M10-L10)/L10)</f>
        <v> </v>
      </c>
      <c r="O10" s="12">
        <f>Detail!BQ10</f>
        <v>109081</v>
      </c>
      <c r="P10" s="17">
        <f>Detail!AF10</f>
        <v>110928</v>
      </c>
      <c r="Q10" s="16">
        <f>IF(O10=0," ",(P10-O10)/O10)</f>
        <v>0.016932371357064935</v>
      </c>
      <c r="S10" s="145"/>
      <c r="T10" s="145"/>
      <c r="U10" s="146"/>
      <c r="V10" s="147"/>
      <c r="W10" s="147"/>
      <c r="X10" s="146"/>
      <c r="Y10" s="147"/>
      <c r="Z10" s="147"/>
      <c r="AA10" s="146"/>
      <c r="AB10" s="147"/>
      <c r="AC10" s="147"/>
      <c r="AD10" s="146"/>
      <c r="AE10" s="147"/>
      <c r="AF10" s="147"/>
      <c r="AG10" s="146"/>
    </row>
    <row r="11" spans="1:33" ht="12.75">
      <c r="A11" s="143" t="str">
        <f>Detail!A11</f>
        <v>011163</v>
      </c>
      <c r="B11" s="11" t="s">
        <v>116</v>
      </c>
      <c r="C11" s="12">
        <f>Detail!AS11</f>
        <v>101456</v>
      </c>
      <c r="D11" s="17">
        <f>Detail!H11</f>
        <v>103822</v>
      </c>
      <c r="E11" s="16">
        <f>IF(C11=0," ",(D11-C11)/C11)</f>
        <v>0.023320454187036745</v>
      </c>
      <c r="F11" s="12">
        <f>Detail!AY11</f>
        <v>84944</v>
      </c>
      <c r="G11" s="17">
        <f>Detail!N11</f>
        <v>86697</v>
      </c>
      <c r="H11" s="16">
        <f>IF(F11=0," ",(G11-F11)/F11)</f>
        <v>0.02063712563571294</v>
      </c>
      <c r="I11" s="12">
        <f>Detail!BE11</f>
        <v>70167</v>
      </c>
      <c r="J11" s="17">
        <f>Detail!T11</f>
        <v>74234</v>
      </c>
      <c r="K11" s="16">
        <f>IF(I11=0," ",(J11-I11)/I11)</f>
        <v>0.057961719896817594</v>
      </c>
      <c r="L11" s="12">
        <f>Detail!BK11</f>
        <v>0</v>
      </c>
      <c r="M11" s="17">
        <f>Detail!Z11</f>
        <v>0</v>
      </c>
      <c r="N11" s="16" t="str">
        <f>IF(L11=0," ",(M11-L11)/L11)</f>
        <v> </v>
      </c>
      <c r="O11" s="12">
        <f>Detail!BQ11</f>
        <v>85812</v>
      </c>
      <c r="P11" s="17">
        <f>Detail!AF11</f>
        <v>88441</v>
      </c>
      <c r="Q11" s="16">
        <f>IF(O11=0," ",(P11-O11)/O11)</f>
        <v>0.030636740782174987</v>
      </c>
      <c r="S11" s="145"/>
      <c r="T11" s="145"/>
      <c r="U11" s="146"/>
      <c r="V11" s="147"/>
      <c r="W11" s="147"/>
      <c r="X11" s="146"/>
      <c r="Y11" s="147"/>
      <c r="Z11" s="147"/>
      <c r="AA11" s="146"/>
      <c r="AE11" s="147"/>
      <c r="AF11" s="147"/>
      <c r="AG11" s="146"/>
    </row>
    <row r="12" spans="1:33" ht="12.75">
      <c r="A12" s="143" t="str">
        <f>Detail!A12</f>
        <v>003632</v>
      </c>
      <c r="B12" s="11" t="s">
        <v>82</v>
      </c>
      <c r="C12" s="12">
        <f>Detail!AS12</f>
        <v>157736</v>
      </c>
      <c r="D12" s="17">
        <f>Detail!H12</f>
        <v>160762</v>
      </c>
      <c r="E12" s="16">
        <f t="shared" si="0"/>
        <v>0.01918395293401633</v>
      </c>
      <c r="F12" s="12">
        <f>Detail!AY12</f>
        <v>107826</v>
      </c>
      <c r="G12" s="17">
        <f>Detail!N12</f>
        <v>110966</v>
      </c>
      <c r="H12" s="16">
        <f t="shared" si="1"/>
        <v>0.029120991226605827</v>
      </c>
      <c r="I12" s="12">
        <f>Detail!BE12</f>
        <v>101418</v>
      </c>
      <c r="J12" s="17">
        <f>Detail!T12</f>
        <v>103337</v>
      </c>
      <c r="K12" s="16">
        <f t="shared" si="2"/>
        <v>0.018921690429706758</v>
      </c>
      <c r="L12" s="12">
        <f>Detail!BK12</f>
        <v>0</v>
      </c>
      <c r="M12" s="17">
        <f>Detail!Z12</f>
        <v>0</v>
      </c>
      <c r="N12" s="16" t="str">
        <f t="shared" si="3"/>
        <v> </v>
      </c>
      <c r="O12" s="12">
        <f>Detail!BQ12</f>
        <v>133058</v>
      </c>
      <c r="P12" s="17">
        <f>Detail!AF12</f>
        <v>136326</v>
      </c>
      <c r="Q12" s="16">
        <f t="shared" si="4"/>
        <v>0.024560717882427214</v>
      </c>
      <c r="S12" s="145"/>
      <c r="T12" s="145"/>
      <c r="U12" s="146"/>
      <c r="V12" s="147"/>
      <c r="W12" s="147"/>
      <c r="X12" s="146"/>
      <c r="Y12" s="147"/>
      <c r="Z12" s="147"/>
      <c r="AA12" s="146"/>
      <c r="AB12" s="147"/>
      <c r="AD12" s="146"/>
      <c r="AE12" s="147"/>
      <c r="AF12" s="147"/>
      <c r="AG12" s="146"/>
    </row>
    <row r="13" spans="1:33" ht="12.75">
      <c r="A13" s="143" t="str">
        <f>Detail!A13</f>
        <v>010298</v>
      </c>
      <c r="B13" s="11" t="s">
        <v>83</v>
      </c>
      <c r="C13" s="12">
        <f>Detail!AS13</f>
        <v>118368</v>
      </c>
      <c r="D13" s="17">
        <f>Detail!H13</f>
        <v>120128</v>
      </c>
      <c r="E13" s="16">
        <f t="shared" si="0"/>
        <v>0.014868883482022168</v>
      </c>
      <c r="F13" s="12">
        <f>Detail!AY13</f>
        <v>86596</v>
      </c>
      <c r="G13" s="17">
        <f>Detail!N13</f>
        <v>90260</v>
      </c>
      <c r="H13" s="16">
        <f t="shared" si="1"/>
        <v>0.04231142316042311</v>
      </c>
      <c r="I13" s="12">
        <f>Detail!BE13</f>
        <v>74501</v>
      </c>
      <c r="J13" s="17">
        <f>Detail!T13</f>
        <v>75112</v>
      </c>
      <c r="K13" s="16">
        <f t="shared" si="2"/>
        <v>0.008201232198225527</v>
      </c>
      <c r="L13" s="12">
        <f>Detail!BK13</f>
        <v>0</v>
      </c>
      <c r="M13" s="17">
        <f>Detail!Z13</f>
        <v>0</v>
      </c>
      <c r="N13" s="16" t="str">
        <f t="shared" si="3"/>
        <v> </v>
      </c>
      <c r="O13" s="12">
        <f>Detail!BQ13</f>
        <v>97473</v>
      </c>
      <c r="P13" s="17">
        <f>Detail!AF13</f>
        <v>99415</v>
      </c>
      <c r="Q13" s="16">
        <f t="shared" si="4"/>
        <v>0.01992346598545238</v>
      </c>
      <c r="S13" s="145"/>
      <c r="T13" s="145"/>
      <c r="U13" s="146"/>
      <c r="V13" s="147"/>
      <c r="W13" s="147"/>
      <c r="X13" s="146"/>
      <c r="Y13" s="147"/>
      <c r="Z13" s="147"/>
      <c r="AA13" s="146"/>
      <c r="AE13" s="147"/>
      <c r="AF13" s="147"/>
      <c r="AG13" s="146"/>
    </row>
    <row r="14" spans="1:33" ht="12.75">
      <c r="A14" s="143" t="str">
        <f>Detail!A14</f>
        <v>003630</v>
      </c>
      <c r="B14" s="11" t="s">
        <v>84</v>
      </c>
      <c r="C14" s="12">
        <f>Detail!AS14</f>
        <v>105356</v>
      </c>
      <c r="D14" s="17">
        <f>Detail!H14</f>
        <v>110655</v>
      </c>
      <c r="E14" s="16">
        <f t="shared" si="0"/>
        <v>0.05029613880557349</v>
      </c>
      <c r="F14" s="12">
        <f>Detail!AY14</f>
        <v>85702</v>
      </c>
      <c r="G14" s="17">
        <f>Detail!N14</f>
        <v>85092</v>
      </c>
      <c r="H14" s="16">
        <f t="shared" si="1"/>
        <v>-0.007117686868451145</v>
      </c>
      <c r="I14" s="12">
        <f>Detail!BE14</f>
        <v>66862</v>
      </c>
      <c r="J14" s="17">
        <f>Detail!T14</f>
        <v>68462</v>
      </c>
      <c r="K14" s="16">
        <f t="shared" si="2"/>
        <v>0.023929885435673478</v>
      </c>
      <c r="L14" s="12">
        <f>Detail!BK14</f>
        <v>51768</v>
      </c>
      <c r="M14" s="17">
        <f>Detail!Z14</f>
        <v>51768</v>
      </c>
      <c r="N14" s="16">
        <f t="shared" si="3"/>
        <v>0</v>
      </c>
      <c r="O14" s="12">
        <f>Detail!BQ14</f>
        <v>82526</v>
      </c>
      <c r="P14" s="17">
        <f>Detail!AF14</f>
        <v>84778</v>
      </c>
      <c r="Q14" s="16">
        <f t="shared" si="4"/>
        <v>0.027288369725904562</v>
      </c>
      <c r="S14" s="145"/>
      <c r="T14" s="145"/>
      <c r="U14" s="146"/>
      <c r="V14" s="147"/>
      <c r="W14" s="147"/>
      <c r="X14" s="146"/>
      <c r="Y14" s="147"/>
      <c r="Z14" s="147"/>
      <c r="AA14" s="146"/>
      <c r="AB14" s="147"/>
      <c r="AC14" s="147"/>
      <c r="AD14" s="146"/>
      <c r="AE14" s="147"/>
      <c r="AF14" s="147"/>
      <c r="AG14" s="146"/>
    </row>
    <row r="15" spans="1:33" ht="12.75">
      <c r="A15" s="143" t="str">
        <f>Detail!A15</f>
        <v>003631</v>
      </c>
      <c r="B15" s="11" t="s">
        <v>85</v>
      </c>
      <c r="C15" s="12">
        <f>Detail!AS15</f>
        <v>96013</v>
      </c>
      <c r="D15" s="17">
        <f>Detail!H15</f>
        <v>99116</v>
      </c>
      <c r="E15" s="16">
        <f t="shared" si="0"/>
        <v>0.032318540197681565</v>
      </c>
      <c r="F15" s="12">
        <f>Detail!AY15</f>
        <v>78725</v>
      </c>
      <c r="G15" s="17">
        <f>Detail!N15</f>
        <v>80854</v>
      </c>
      <c r="H15" s="16">
        <f t="shared" si="1"/>
        <v>0.027043505874880913</v>
      </c>
      <c r="I15" s="12">
        <f>Detail!BE15</f>
        <v>65404</v>
      </c>
      <c r="J15" s="17">
        <f>Detail!T15</f>
        <v>66925</v>
      </c>
      <c r="K15" s="16">
        <f t="shared" si="2"/>
        <v>0.023255458381750353</v>
      </c>
      <c r="L15" s="12">
        <f>Detail!BK15</f>
        <v>0</v>
      </c>
      <c r="M15" s="17">
        <f>Detail!Z15</f>
        <v>0</v>
      </c>
      <c r="N15" s="16" t="str">
        <f t="shared" si="3"/>
        <v> </v>
      </c>
      <c r="O15" s="12">
        <f>Detail!BQ15</f>
        <v>78136</v>
      </c>
      <c r="P15" s="17">
        <f>Detail!AF15</f>
        <v>80953</v>
      </c>
      <c r="Q15" s="16">
        <f t="shared" si="4"/>
        <v>0.0360525238046483</v>
      </c>
      <c r="S15" s="145"/>
      <c r="T15" s="145"/>
      <c r="U15" s="146"/>
      <c r="V15" s="147"/>
      <c r="W15" s="147"/>
      <c r="X15" s="146"/>
      <c r="Y15" s="147"/>
      <c r="Z15" s="147"/>
      <c r="AA15" s="146"/>
      <c r="AB15" s="147"/>
      <c r="AC15" s="147"/>
      <c r="AE15" s="147"/>
      <c r="AF15" s="147"/>
      <c r="AG15" s="146"/>
    </row>
    <row r="16" spans="1:33" ht="12.75">
      <c r="A16" s="143" t="str">
        <f>Detail!A16</f>
        <v>042295</v>
      </c>
      <c r="B16" s="11" t="s">
        <v>127</v>
      </c>
      <c r="C16" s="12">
        <f>Detail!AS16</f>
        <v>101431</v>
      </c>
      <c r="D16" s="17">
        <f>Detail!H16</f>
        <v>89906</v>
      </c>
      <c r="E16" s="16">
        <f>IF(C16=0," ",(D16-C16)/C16)</f>
        <v>-0.11362403998777494</v>
      </c>
      <c r="F16" s="12">
        <f>Detail!AY16</f>
        <v>73294</v>
      </c>
      <c r="G16" s="17">
        <f>Detail!N16</f>
        <v>73612</v>
      </c>
      <c r="H16" s="16">
        <f>IF(F16=0," ",(G16-F16)/F16)</f>
        <v>0.004338690752312604</v>
      </c>
      <c r="I16" s="12">
        <f>Detail!BE16</f>
        <v>72120</v>
      </c>
      <c r="J16" s="17">
        <f>Detail!T16</f>
        <v>69717</v>
      </c>
      <c r="K16" s="16">
        <f>IF(I16=0," ",(J16-I16)/I16)</f>
        <v>-0.03331946755407654</v>
      </c>
      <c r="L16" s="12">
        <f>Detail!BK16</f>
        <v>0</v>
      </c>
      <c r="M16" s="17">
        <f>Detail!Z16</f>
        <v>0</v>
      </c>
      <c r="N16" s="16" t="str">
        <f>IF(L16=0," ",(M16-L16)/L16)</f>
        <v> </v>
      </c>
      <c r="O16" s="12">
        <f>Detail!BQ16</f>
        <v>75407</v>
      </c>
      <c r="P16" s="17">
        <f>Detail!AF16</f>
        <v>72748</v>
      </c>
      <c r="Q16" s="16">
        <f>IF(O16=0," ",(P16-O16)/O16)</f>
        <v>-0.03526197833092418</v>
      </c>
      <c r="S16" s="145"/>
      <c r="T16" s="145"/>
      <c r="U16" s="146"/>
      <c r="V16" s="147"/>
      <c r="W16" s="147"/>
      <c r="Y16" s="147"/>
      <c r="Z16" s="147"/>
      <c r="AA16" s="146"/>
      <c r="AB16" s="147"/>
      <c r="AC16" s="147"/>
      <c r="AD16" s="146"/>
      <c r="AE16" s="147"/>
      <c r="AF16" s="147"/>
      <c r="AG16" s="146"/>
    </row>
    <row r="17" spans="1:33" ht="12.75">
      <c r="A17" s="143" t="str">
        <f>Detail!A17</f>
        <v>011161</v>
      </c>
      <c r="B17" s="11" t="s">
        <v>133</v>
      </c>
      <c r="C17" s="12">
        <f>Detail!AS17</f>
        <v>109893</v>
      </c>
      <c r="D17" s="17">
        <f>Detail!H17</f>
        <v>109614</v>
      </c>
      <c r="E17" s="16">
        <f t="shared" si="0"/>
        <v>-0.0025388332286860856</v>
      </c>
      <c r="F17" s="12">
        <f>Detail!AY17</f>
        <v>82810</v>
      </c>
      <c r="G17" s="17">
        <f>Detail!N17</f>
        <v>85662</v>
      </c>
      <c r="H17" s="16">
        <f t="shared" si="1"/>
        <v>0.03444028498973554</v>
      </c>
      <c r="I17" s="12">
        <f>Detail!BE17</f>
        <v>74948</v>
      </c>
      <c r="J17" s="17">
        <f>Detail!T17</f>
        <v>71688</v>
      </c>
      <c r="K17" s="16">
        <f t="shared" si="2"/>
        <v>-0.04349682446496237</v>
      </c>
      <c r="L17" s="12">
        <f>Detail!BK17</f>
        <v>0</v>
      </c>
      <c r="M17" s="17">
        <f>Detail!Z17</f>
        <v>0</v>
      </c>
      <c r="N17" s="16" t="str">
        <f t="shared" si="3"/>
        <v> </v>
      </c>
      <c r="O17" s="12">
        <f>Detail!BQ17</f>
        <v>89394</v>
      </c>
      <c r="P17" s="17">
        <f>Detail!AF17</f>
        <v>87690</v>
      </c>
      <c r="Q17" s="16">
        <f t="shared" si="4"/>
        <v>-0.019061681992080005</v>
      </c>
      <c r="S17" s="145"/>
      <c r="T17" s="145"/>
      <c r="U17" s="146"/>
      <c r="V17" s="147"/>
      <c r="W17" s="147"/>
      <c r="X17" s="146"/>
      <c r="Y17" s="147"/>
      <c r="Z17" s="147"/>
      <c r="AA17" s="146"/>
      <c r="AE17" s="147"/>
      <c r="AF17" s="147"/>
      <c r="AG17" s="146"/>
    </row>
    <row r="18" spans="1:33" ht="12.75">
      <c r="A18" s="143" t="str">
        <f>Detail!A18</f>
        <v>003639</v>
      </c>
      <c r="B18" s="11" t="s">
        <v>120</v>
      </c>
      <c r="C18" s="12">
        <f>Detail!AS18</f>
        <v>90465</v>
      </c>
      <c r="D18" s="17">
        <f>Detail!H18</f>
        <v>92033</v>
      </c>
      <c r="E18" s="16">
        <f t="shared" si="0"/>
        <v>0.01733267009340629</v>
      </c>
      <c r="F18" s="12">
        <f>Detail!AY18</f>
        <v>73892</v>
      </c>
      <c r="G18" s="17">
        <f>Detail!N18</f>
        <v>73285</v>
      </c>
      <c r="H18" s="16">
        <f t="shared" si="1"/>
        <v>-0.008214691712228658</v>
      </c>
      <c r="I18" s="12">
        <f>Detail!BE18</f>
        <v>68742</v>
      </c>
      <c r="J18" s="17">
        <f>Detail!T18</f>
        <v>70896</v>
      </c>
      <c r="K18" s="16">
        <f t="shared" si="2"/>
        <v>0.031334555293706906</v>
      </c>
      <c r="L18" s="12">
        <f>Detail!BK18</f>
        <v>0</v>
      </c>
      <c r="M18" s="17">
        <f>Detail!Z18</f>
        <v>0</v>
      </c>
      <c r="N18" s="16" t="str">
        <f t="shared" si="3"/>
        <v> </v>
      </c>
      <c r="O18" s="12">
        <f>Detail!BQ18</f>
        <v>78770</v>
      </c>
      <c r="P18" s="17">
        <f>Detail!AF18</f>
        <v>79910</v>
      </c>
      <c r="Q18" s="16">
        <f t="shared" si="4"/>
        <v>0.014472514916846516</v>
      </c>
      <c r="S18" s="145"/>
      <c r="T18" s="145"/>
      <c r="U18" s="146"/>
      <c r="V18" s="147"/>
      <c r="W18" s="147"/>
      <c r="X18" s="146"/>
      <c r="Y18" s="147"/>
      <c r="Z18" s="147"/>
      <c r="AA18" s="146"/>
      <c r="AC18" s="147"/>
      <c r="AE18" s="147"/>
      <c r="AF18" s="147"/>
      <c r="AG18" s="146"/>
    </row>
    <row r="19" spans="1:33" ht="12.75">
      <c r="A19" s="143" t="str">
        <f>Detail!A19</f>
        <v>042485</v>
      </c>
      <c r="B19" s="11" t="s">
        <v>145</v>
      </c>
      <c r="C19" s="12">
        <f>Detail!AS19</f>
        <v>112604</v>
      </c>
      <c r="D19" s="17">
        <f>Detail!H19</f>
        <v>116630</v>
      </c>
      <c r="E19" s="16">
        <f>IF(C19=0," ",(D19-C19)/C19)</f>
        <v>0.0357536144364321</v>
      </c>
      <c r="F19" s="12">
        <f>Detail!AY19</f>
        <v>79841</v>
      </c>
      <c r="G19" s="17">
        <f>Detail!N19</f>
        <v>83647</v>
      </c>
      <c r="H19" s="16">
        <f>IF(F19=0," ",(G19-F19)/F19)</f>
        <v>0.047669743615435675</v>
      </c>
      <c r="I19" s="12">
        <f>Detail!BE19</f>
        <v>74613</v>
      </c>
      <c r="J19" s="17">
        <f>Detail!T19</f>
        <v>75540</v>
      </c>
      <c r="K19" s="16">
        <f>IF(I19=0," ",(J19-I19)/I19)</f>
        <v>0.012424108399340597</v>
      </c>
      <c r="L19" s="12">
        <f>Detail!BK19</f>
        <v>0</v>
      </c>
      <c r="M19" s="17">
        <f>Detail!Z19</f>
        <v>0</v>
      </c>
      <c r="N19" s="16" t="str">
        <f>IF(L19=0," ",(M19-L19)/L19)</f>
        <v> </v>
      </c>
      <c r="O19" s="12">
        <f>Detail!BQ19</f>
        <v>82239</v>
      </c>
      <c r="P19" s="17">
        <f>Detail!AF19</f>
        <v>84528</v>
      </c>
      <c r="Q19" s="16">
        <f>IF(O19=0," ",(P19-O19)/O19)</f>
        <v>0.027833509648706817</v>
      </c>
      <c r="S19" s="145"/>
      <c r="T19" s="145"/>
      <c r="U19" s="146"/>
      <c r="V19" s="147"/>
      <c r="W19" s="147"/>
      <c r="Y19" s="147"/>
      <c r="Z19" s="147"/>
      <c r="AA19" s="146"/>
      <c r="AB19" s="147"/>
      <c r="AC19" s="147"/>
      <c r="AD19" s="146"/>
      <c r="AE19" s="147"/>
      <c r="AF19" s="147"/>
      <c r="AG19" s="146"/>
    </row>
    <row r="20" spans="1:33" ht="12.75">
      <c r="A20" s="143" t="str">
        <f>Detail!A20</f>
        <v>009651</v>
      </c>
      <c r="B20" s="11" t="s">
        <v>113</v>
      </c>
      <c r="C20" s="12">
        <f>Detail!AS20</f>
        <v>121783</v>
      </c>
      <c r="D20" s="17">
        <f>Detail!H20</f>
        <v>109058</v>
      </c>
      <c r="E20" s="16">
        <f t="shared" si="0"/>
        <v>-0.10448913230910718</v>
      </c>
      <c r="F20" s="12">
        <f>Detail!AY20</f>
        <v>82574</v>
      </c>
      <c r="G20" s="17">
        <f>Detail!N20</f>
        <v>86577</v>
      </c>
      <c r="H20" s="16">
        <f t="shared" si="1"/>
        <v>0.04847772906726088</v>
      </c>
      <c r="I20" s="12">
        <f>Detail!BE20</f>
        <v>79823</v>
      </c>
      <c r="J20" s="17">
        <f>Detail!T20</f>
        <v>77313</v>
      </c>
      <c r="K20" s="16">
        <f t="shared" si="2"/>
        <v>-0.031444571113588816</v>
      </c>
      <c r="L20" s="12">
        <f>Detail!BK20</f>
        <v>0</v>
      </c>
      <c r="M20" s="17">
        <f>Detail!Z20</f>
        <v>0</v>
      </c>
      <c r="N20" s="16" t="str">
        <f t="shared" si="3"/>
        <v> </v>
      </c>
      <c r="O20" s="12">
        <f>Detail!BQ20</f>
        <v>88401</v>
      </c>
      <c r="P20" s="17">
        <f>Detail!AF20</f>
        <v>87030</v>
      </c>
      <c r="Q20" s="16">
        <f t="shared" si="4"/>
        <v>-0.015508874334000746</v>
      </c>
      <c r="S20" s="145"/>
      <c r="T20" s="145"/>
      <c r="U20" s="146"/>
      <c r="V20" s="147"/>
      <c r="W20" s="147"/>
      <c r="X20" s="146"/>
      <c r="Y20" s="147"/>
      <c r="Z20" s="147"/>
      <c r="AA20" s="146"/>
      <c r="AE20" s="147"/>
      <c r="AF20" s="147"/>
      <c r="AG20" s="146"/>
    </row>
    <row r="21" spans="1:33" ht="12.75">
      <c r="A21" s="143" t="str">
        <f>Detail!A21</f>
        <v>003665</v>
      </c>
      <c r="B21" s="11" t="s">
        <v>86</v>
      </c>
      <c r="C21" s="12">
        <f>Detail!AS21</f>
        <v>97006</v>
      </c>
      <c r="D21" s="17">
        <f>Detail!H21</f>
        <v>97495</v>
      </c>
      <c r="E21" s="16">
        <f>IF(C21=0," ",(D21-C21)/C21)</f>
        <v>0.005040925303589469</v>
      </c>
      <c r="F21" s="12">
        <f>Detail!AY21</f>
        <v>75903</v>
      </c>
      <c r="G21" s="17">
        <f>Detail!N21</f>
        <v>77804</v>
      </c>
      <c r="H21" s="16">
        <f>IF(F21=0," ",(G21-F21)/F21)</f>
        <v>0.02504512338115753</v>
      </c>
      <c r="I21" s="12">
        <f>Detail!BE21</f>
        <v>71700</v>
      </c>
      <c r="J21" s="17">
        <f>Detail!T21</f>
        <v>74047</v>
      </c>
      <c r="K21" s="16">
        <f>IF(I21=0," ",(J21-I21)/I21)</f>
        <v>0.032733612273361225</v>
      </c>
      <c r="L21" s="12">
        <f>Detail!BK21</f>
        <v>0</v>
      </c>
      <c r="M21" s="17">
        <f>Detail!Z21</f>
        <v>0</v>
      </c>
      <c r="N21" s="16" t="str">
        <f>IF(L21=0," ",(M21-L21)/L21)</f>
        <v> </v>
      </c>
      <c r="O21" s="12">
        <f>Detail!BQ21</f>
        <v>80663</v>
      </c>
      <c r="P21" s="17">
        <f>Detail!AF21</f>
        <v>82126</v>
      </c>
      <c r="Q21" s="16">
        <f>IF(O21=0," ",(P21-O21)/O21)</f>
        <v>0.018137188054002454</v>
      </c>
      <c r="S21" s="145"/>
      <c r="T21" s="145"/>
      <c r="U21" s="146"/>
      <c r="V21" s="147"/>
      <c r="W21" s="147"/>
      <c r="X21" s="146"/>
      <c r="Y21" s="147"/>
      <c r="Z21" s="147"/>
      <c r="AA21" s="146"/>
      <c r="AE21" s="147"/>
      <c r="AF21" s="147"/>
      <c r="AG21" s="146"/>
    </row>
    <row r="22" spans="1:33" ht="12.75">
      <c r="A22" s="143" t="str">
        <f>Detail!A22</f>
        <v>003565</v>
      </c>
      <c r="B22" s="11" t="s">
        <v>130</v>
      </c>
      <c r="C22" s="12">
        <f>Detail!AS22</f>
        <v>104177</v>
      </c>
      <c r="D22" s="17">
        <f>Detail!H22</f>
        <v>122275</v>
      </c>
      <c r="E22" s="155">
        <f>IF(C22=0," ",(D22-C22)/C22)</f>
        <v>0.17372356662219107</v>
      </c>
      <c r="F22" s="12">
        <f>Detail!AY22</f>
        <v>95721</v>
      </c>
      <c r="G22" s="17">
        <f>Detail!N22</f>
        <v>98757</v>
      </c>
      <c r="H22" s="16">
        <f>IF(F22=0," ",(G22-F22)/F22)</f>
        <v>0.031717178048704046</v>
      </c>
      <c r="I22" s="12">
        <f>Detail!BE22</f>
        <v>80636</v>
      </c>
      <c r="J22" s="17">
        <f>Detail!T22</f>
        <v>98725</v>
      </c>
      <c r="K22" s="16">
        <f>IF(I22=0," ",(J22-I22)/I22)</f>
        <v>0.22432908378391786</v>
      </c>
      <c r="L22" s="12">
        <f>Detail!BK22</f>
        <v>0</v>
      </c>
      <c r="M22" s="17">
        <f>Detail!Z22</f>
        <v>0</v>
      </c>
      <c r="N22" s="16" t="str">
        <f>IF(L22=0," ",(M22-L22)/L22)</f>
        <v> </v>
      </c>
      <c r="O22" s="12">
        <f>Detail!BQ22</f>
        <v>92463</v>
      </c>
      <c r="P22" s="17">
        <f>Detail!AF22</f>
        <v>103668</v>
      </c>
      <c r="Q22" s="16">
        <f>IF(O22=0," ",(P22-O22)/O22)</f>
        <v>0.12118360857856657</v>
      </c>
      <c r="S22" s="145"/>
      <c r="T22" s="145"/>
      <c r="U22" s="146"/>
      <c r="V22" s="147"/>
      <c r="W22" s="147"/>
      <c r="X22" s="146"/>
      <c r="Y22" s="147"/>
      <c r="Z22" s="147"/>
      <c r="AA22" s="146"/>
      <c r="AB22" s="147"/>
      <c r="AC22" s="147"/>
      <c r="AD22" s="146"/>
      <c r="AE22" s="147"/>
      <c r="AF22" s="147"/>
      <c r="AG22" s="146"/>
    </row>
    <row r="23" spans="1:33" ht="12.75">
      <c r="A23" s="143" t="str">
        <f>Detail!A23</f>
        <v>029269</v>
      </c>
      <c r="B23" s="11" t="s">
        <v>114</v>
      </c>
      <c r="C23" s="12">
        <f>Detail!AS23</f>
        <v>101548</v>
      </c>
      <c r="D23" s="17">
        <f>Detail!H23</f>
        <v>99262</v>
      </c>
      <c r="E23" s="16">
        <f t="shared" si="0"/>
        <v>-0.022511521644936385</v>
      </c>
      <c r="F23" s="12">
        <f>Detail!AY23</f>
        <v>77588</v>
      </c>
      <c r="G23" s="17">
        <f>Detail!N23</f>
        <v>82643</v>
      </c>
      <c r="H23" s="16">
        <f t="shared" si="1"/>
        <v>0.06515182760220653</v>
      </c>
      <c r="I23" s="12">
        <f>Detail!BE23</f>
        <v>73368</v>
      </c>
      <c r="J23" s="17">
        <f>Detail!T23</f>
        <v>77176</v>
      </c>
      <c r="K23" s="16">
        <f t="shared" si="2"/>
        <v>0.051902736888016575</v>
      </c>
      <c r="L23" s="12">
        <f>Detail!BK23</f>
        <v>0</v>
      </c>
      <c r="M23" s="17">
        <f>Detail!Z23</f>
        <v>0</v>
      </c>
      <c r="N23" s="16" t="str">
        <f t="shared" si="3"/>
        <v> </v>
      </c>
      <c r="O23" s="12">
        <f>Detail!BQ23</f>
        <v>80411</v>
      </c>
      <c r="P23" s="17">
        <f>Detail!AF23</f>
        <v>84520</v>
      </c>
      <c r="Q23" s="16">
        <f t="shared" si="4"/>
        <v>0.05109997388417008</v>
      </c>
      <c r="S23" s="145"/>
      <c r="T23" s="145"/>
      <c r="U23" s="146"/>
      <c r="V23" s="147"/>
      <c r="W23" s="147"/>
      <c r="Y23" s="147"/>
      <c r="Z23" s="147"/>
      <c r="AA23" s="146"/>
      <c r="AB23" s="147"/>
      <c r="AC23" s="147"/>
      <c r="AD23" s="146"/>
      <c r="AE23" s="147"/>
      <c r="AF23" s="147"/>
      <c r="AG23" s="146"/>
    </row>
    <row r="24" spans="1:33" ht="12.75">
      <c r="A24" s="143" t="str">
        <f>Detail!A24</f>
        <v>003652</v>
      </c>
      <c r="B24" s="11" t="s">
        <v>134</v>
      </c>
      <c r="C24" s="12">
        <f>Detail!AS24</f>
        <v>162061</v>
      </c>
      <c r="D24" s="17">
        <f>Detail!H24</f>
        <v>165080</v>
      </c>
      <c r="E24" s="16">
        <f t="shared" si="0"/>
        <v>0.018628787925534213</v>
      </c>
      <c r="F24" s="12">
        <f>Detail!AY24</f>
        <v>107773</v>
      </c>
      <c r="G24" s="17">
        <f>Detail!N24</f>
        <v>110680</v>
      </c>
      <c r="H24" s="16">
        <f t="shared" si="1"/>
        <v>0.026973360674751562</v>
      </c>
      <c r="I24" s="12">
        <f>Detail!BE24</f>
        <v>95463</v>
      </c>
      <c r="J24" s="17">
        <f>Detail!T24</f>
        <v>100187</v>
      </c>
      <c r="K24" s="16">
        <f t="shared" si="2"/>
        <v>0.04948514083990656</v>
      </c>
      <c r="L24" s="12">
        <f>Detail!BK24</f>
        <v>0</v>
      </c>
      <c r="M24" s="17">
        <f>Detail!Z24</f>
        <v>61200</v>
      </c>
      <c r="N24" s="18" t="str">
        <f t="shared" si="3"/>
        <v> </v>
      </c>
      <c r="O24" s="12">
        <f>Detail!BQ24</f>
        <v>129093</v>
      </c>
      <c r="P24" s="17">
        <f>Detail!AF24</f>
        <v>131850</v>
      </c>
      <c r="Q24" s="16">
        <f t="shared" si="4"/>
        <v>0.021356696335200206</v>
      </c>
      <c r="S24" s="145"/>
      <c r="T24" s="145"/>
      <c r="U24" s="146"/>
      <c r="V24" s="147"/>
      <c r="W24" s="147"/>
      <c r="X24" s="146"/>
      <c r="Y24" s="147"/>
      <c r="Z24" s="147"/>
      <c r="AA24" s="146"/>
      <c r="AE24" s="147"/>
      <c r="AF24" s="147"/>
      <c r="AG24" s="146"/>
    </row>
    <row r="25" spans="1:33" ht="12.75">
      <c r="A25" s="143" t="str">
        <f>Detail!A25</f>
        <v>011711</v>
      </c>
      <c r="B25" s="11" t="s">
        <v>129</v>
      </c>
      <c r="C25" s="12">
        <f>Detail!AS25</f>
        <v>105447</v>
      </c>
      <c r="D25" s="17">
        <f>Detail!H25</f>
        <v>108124</v>
      </c>
      <c r="E25" s="16">
        <f t="shared" si="0"/>
        <v>0.02538716132274982</v>
      </c>
      <c r="F25" s="12">
        <f>Detail!AY25</f>
        <v>83900</v>
      </c>
      <c r="G25" s="17">
        <f>Detail!N25</f>
        <v>88923</v>
      </c>
      <c r="H25" s="16">
        <f t="shared" si="1"/>
        <v>0.0598688915375447</v>
      </c>
      <c r="I25" s="12">
        <f>Detail!BE25</f>
        <v>77298</v>
      </c>
      <c r="J25" s="17">
        <f>Detail!T25</f>
        <v>76730</v>
      </c>
      <c r="K25" s="16">
        <f t="shared" si="2"/>
        <v>-0.007348184946570416</v>
      </c>
      <c r="L25" s="12">
        <f>Detail!BK25</f>
        <v>0</v>
      </c>
      <c r="M25" s="17">
        <f>Detail!Z25</f>
        <v>0</v>
      </c>
      <c r="N25" s="16" t="str">
        <f t="shared" si="3"/>
        <v> </v>
      </c>
      <c r="O25" s="12">
        <f>Detail!BQ25</f>
        <v>88364</v>
      </c>
      <c r="P25" s="17">
        <f>Detail!AF25</f>
        <v>91923</v>
      </c>
      <c r="Q25" s="16">
        <f t="shared" si="4"/>
        <v>0.04027658322393735</v>
      </c>
      <c r="S25" s="145"/>
      <c r="T25" s="145"/>
      <c r="U25" s="146"/>
      <c r="V25" s="147"/>
      <c r="W25" s="147"/>
      <c r="X25" s="146"/>
      <c r="Y25" s="147"/>
      <c r="Z25" s="147"/>
      <c r="AA25" s="146"/>
      <c r="AB25" s="147"/>
      <c r="AC25" s="147"/>
      <c r="AD25" s="146"/>
      <c r="AE25" s="147"/>
      <c r="AF25" s="147"/>
      <c r="AG25" s="146"/>
    </row>
    <row r="26" spans="1:33" ht="12.75">
      <c r="A26" s="143" t="str">
        <f>Detail!A26</f>
        <v>012826</v>
      </c>
      <c r="B26" s="11" t="s">
        <v>135</v>
      </c>
      <c r="C26" s="12">
        <f>Detail!AS26</f>
        <v>98564</v>
      </c>
      <c r="D26" s="17">
        <f>Detail!H26</f>
        <v>99080</v>
      </c>
      <c r="E26" s="16">
        <f t="shared" si="0"/>
        <v>0.005235177143784749</v>
      </c>
      <c r="F26" s="12">
        <f>Detail!AY26</f>
        <v>80079</v>
      </c>
      <c r="G26" s="17">
        <f>Detail!N26</f>
        <v>81814</v>
      </c>
      <c r="H26" s="16">
        <f t="shared" si="1"/>
        <v>0.02166610472158743</v>
      </c>
      <c r="I26" s="12">
        <f>Detail!BE26</f>
        <v>82278</v>
      </c>
      <c r="J26" s="17">
        <f>Detail!T26</f>
        <v>79656</v>
      </c>
      <c r="K26" s="16">
        <f t="shared" si="2"/>
        <v>-0.03186757091810691</v>
      </c>
      <c r="L26" s="12">
        <f>Detail!BK26</f>
        <v>62150</v>
      </c>
      <c r="M26" s="17">
        <f>Detail!Z26</f>
        <v>62000</v>
      </c>
      <c r="N26" s="16">
        <f t="shared" si="3"/>
        <v>-0.002413515687851971</v>
      </c>
      <c r="O26" s="12">
        <f>Detail!BQ26</f>
        <v>85459</v>
      </c>
      <c r="P26" s="17">
        <f>Detail!AF26</f>
        <v>85910</v>
      </c>
      <c r="Q26" s="16">
        <f t="shared" si="4"/>
        <v>0.005277384476766637</v>
      </c>
      <c r="S26" s="145"/>
      <c r="T26" s="145"/>
      <c r="U26" s="146"/>
      <c r="V26" s="147"/>
      <c r="W26" s="147"/>
      <c r="X26" s="146"/>
      <c r="Y26" s="147"/>
      <c r="Z26" s="147"/>
      <c r="AA26" s="146"/>
      <c r="AB26" s="147"/>
      <c r="AC26" s="147"/>
      <c r="AD26" s="146"/>
      <c r="AE26" s="147"/>
      <c r="AF26" s="147"/>
      <c r="AG26" s="146"/>
    </row>
    <row r="27" spans="1:33" ht="12.75">
      <c r="A27" s="143" t="str">
        <f>Detail!A27</f>
        <v>013231</v>
      </c>
      <c r="B27" s="11" t="s">
        <v>136</v>
      </c>
      <c r="C27" s="12">
        <f>Detail!AS27</f>
        <v>110546</v>
      </c>
      <c r="D27" s="17">
        <f>Detail!H27</f>
        <v>101968</v>
      </c>
      <c r="E27" s="16">
        <f t="shared" si="0"/>
        <v>-0.07759665659544443</v>
      </c>
      <c r="F27" s="12">
        <f>Detail!AY27</f>
        <v>85173</v>
      </c>
      <c r="G27" s="17">
        <f>Detail!N27</f>
        <v>86027</v>
      </c>
      <c r="H27" s="16">
        <f t="shared" si="1"/>
        <v>0.010026651638430018</v>
      </c>
      <c r="I27" s="12">
        <f>Detail!BE27</f>
        <v>66758</v>
      </c>
      <c r="J27" s="17">
        <f>Detail!T27</f>
        <v>69552</v>
      </c>
      <c r="K27" s="16">
        <f t="shared" si="2"/>
        <v>0.04185266185326103</v>
      </c>
      <c r="L27" s="12">
        <f>Detail!BK27</f>
        <v>0</v>
      </c>
      <c r="M27" s="17">
        <f>Detail!Z27</f>
        <v>0</v>
      </c>
      <c r="N27" s="18" t="str">
        <f t="shared" si="3"/>
        <v> </v>
      </c>
      <c r="O27" s="12">
        <f>Detail!BQ27</f>
        <v>86019</v>
      </c>
      <c r="P27" s="17">
        <f>Detail!AF27</f>
        <v>86136</v>
      </c>
      <c r="Q27" s="16">
        <f t="shared" si="4"/>
        <v>0.0013601646147944058</v>
      </c>
      <c r="S27" s="145"/>
      <c r="T27" s="145"/>
      <c r="U27" s="146"/>
      <c r="V27" s="147"/>
      <c r="W27" s="147"/>
      <c r="X27" s="146"/>
      <c r="Y27" s="147"/>
      <c r="Z27" s="147"/>
      <c r="AA27" s="146"/>
      <c r="AE27" s="147"/>
      <c r="AF27" s="147"/>
      <c r="AG27" s="146"/>
    </row>
    <row r="28" spans="1:33" ht="12.75">
      <c r="A28" s="143" t="str">
        <f>Detail!A28</f>
        <v>003592</v>
      </c>
      <c r="B28" s="11" t="s">
        <v>87</v>
      </c>
      <c r="C28" s="12">
        <f>Detail!AS28</f>
        <v>94164</v>
      </c>
      <c r="D28" s="17">
        <f>Detail!H28</f>
        <v>96501</v>
      </c>
      <c r="E28" s="16">
        <f>IF(C28=0," ",(D28-C28)/C28)</f>
        <v>0.024818401937046004</v>
      </c>
      <c r="F28" s="12">
        <f>Detail!AY28</f>
        <v>76694</v>
      </c>
      <c r="G28" s="17">
        <f>Detail!N28</f>
        <v>82283</v>
      </c>
      <c r="H28" s="16">
        <f>IF(F28=0," ",(G28-F28)/F28)</f>
        <v>0.07287401882806999</v>
      </c>
      <c r="I28" s="12">
        <f>Detail!BE28</f>
        <v>65520</v>
      </c>
      <c r="J28" s="17">
        <f>Detail!T28</f>
        <v>71896</v>
      </c>
      <c r="K28" s="16">
        <f>IF(I28=0," ",(J28-I28)/I28)</f>
        <v>0.09731379731379732</v>
      </c>
      <c r="L28" s="12">
        <f>Detail!BK28</f>
        <v>0</v>
      </c>
      <c r="M28" s="17">
        <f>Detail!Z28</f>
        <v>0</v>
      </c>
      <c r="N28" s="16" t="str">
        <f>IF(L28=0," ",(M28-L28)/L28)</f>
        <v> </v>
      </c>
      <c r="O28" s="12">
        <f>Detail!BQ28</f>
        <v>77756</v>
      </c>
      <c r="P28" s="17">
        <f>Detail!AF28</f>
        <v>82187</v>
      </c>
      <c r="Q28" s="16">
        <f>IF(O28=0," ",(P28-O28)/O28)</f>
        <v>0.056985956067698955</v>
      </c>
      <c r="S28" s="145"/>
      <c r="T28" s="145"/>
      <c r="U28" s="146"/>
      <c r="V28" s="147"/>
      <c r="W28" s="147"/>
      <c r="X28" s="146"/>
      <c r="Y28" s="147"/>
      <c r="Z28" s="147"/>
      <c r="AA28" s="146"/>
      <c r="AE28" s="147"/>
      <c r="AF28" s="147"/>
      <c r="AG28" s="146"/>
    </row>
    <row r="29" spans="1:33" ht="12.75">
      <c r="A29" s="143" t="str">
        <f>Detail!A29</f>
        <v>003594</v>
      </c>
      <c r="B29" s="11" t="s">
        <v>146</v>
      </c>
      <c r="C29" s="12">
        <f>Detail!AS29</f>
        <v>151393</v>
      </c>
      <c r="D29" s="17">
        <f>Detail!H29</f>
        <v>149265</v>
      </c>
      <c r="E29" s="16">
        <f t="shared" si="0"/>
        <v>-0.014056132053661663</v>
      </c>
      <c r="F29" s="12">
        <f>Detail!AY29</f>
        <v>105480</v>
      </c>
      <c r="G29" s="17">
        <f>Detail!N29</f>
        <v>104896</v>
      </c>
      <c r="H29" s="16">
        <f t="shared" si="1"/>
        <v>-0.005536594615092909</v>
      </c>
      <c r="I29" s="12">
        <f>Detail!BE29</f>
        <v>99517</v>
      </c>
      <c r="J29" s="17">
        <f>Detail!T29</f>
        <v>101468</v>
      </c>
      <c r="K29" s="16">
        <f t="shared" si="2"/>
        <v>0.01960469065586784</v>
      </c>
      <c r="L29" s="12">
        <f>Detail!BK29</f>
        <v>0</v>
      </c>
      <c r="M29" s="17">
        <f>Detail!Z29</f>
        <v>0</v>
      </c>
      <c r="N29" s="16" t="str">
        <f t="shared" si="3"/>
        <v> </v>
      </c>
      <c r="O29" s="12">
        <f>Detail!BQ29</f>
        <v>123331</v>
      </c>
      <c r="P29" s="17">
        <f>Detail!AF29</f>
        <v>123166</v>
      </c>
      <c r="Q29" s="16">
        <f t="shared" si="4"/>
        <v>-0.0013378631487622739</v>
      </c>
      <c r="S29" s="145"/>
      <c r="T29" s="145"/>
      <c r="U29" s="146"/>
      <c r="V29" s="147"/>
      <c r="W29" s="147"/>
      <c r="X29" s="146"/>
      <c r="Y29" s="147"/>
      <c r="Z29" s="147"/>
      <c r="AA29" s="146"/>
      <c r="AB29" s="147"/>
      <c r="AC29" s="147"/>
      <c r="AD29" s="146"/>
      <c r="AE29" s="147"/>
      <c r="AF29" s="147"/>
      <c r="AG29" s="146"/>
    </row>
    <row r="30" spans="1:33" ht="12.75">
      <c r="A30" s="143" t="str">
        <f>Detail!A30</f>
        <v>042421</v>
      </c>
      <c r="B30" s="11" t="s">
        <v>122</v>
      </c>
      <c r="C30" s="12">
        <f>Detail!AS30</f>
        <v>105477</v>
      </c>
      <c r="D30" s="17">
        <f>Detail!H30</f>
        <v>94119</v>
      </c>
      <c r="E30" s="16">
        <f>IF(C30=0," ",(D30-C30)/C30)</f>
        <v>-0.10768224352228448</v>
      </c>
      <c r="F30" s="12">
        <f>Detail!AY30</f>
        <v>90459</v>
      </c>
      <c r="G30" s="17">
        <f>Detail!N30</f>
        <v>91877</v>
      </c>
      <c r="H30" s="16">
        <f>IF(F30=0," ",(G30-F30)/F30)</f>
        <v>0.015675609944836886</v>
      </c>
      <c r="I30" s="12">
        <f>Detail!BE30</f>
        <v>83210</v>
      </c>
      <c r="J30" s="17">
        <f>Detail!T30</f>
        <v>84811</v>
      </c>
      <c r="K30" s="16">
        <f>IF(I30=0," ",(J30-I30)/I30)</f>
        <v>0.01924047590433842</v>
      </c>
      <c r="L30" s="12">
        <f>Detail!BK30</f>
        <v>0</v>
      </c>
      <c r="M30" s="17">
        <f>Detail!Z30</f>
        <v>0</v>
      </c>
      <c r="N30" s="16" t="str">
        <f>IF(L30=0," ",(M30-L30)/L30)</f>
        <v> </v>
      </c>
      <c r="O30" s="12">
        <f>Detail!BQ30</f>
        <v>88555</v>
      </c>
      <c r="P30" s="17">
        <f>Detail!AF30</f>
        <v>87906</v>
      </c>
      <c r="Q30" s="16">
        <f>IF(O30=0," ",(P30-O30)/O30)</f>
        <v>-0.007328778725086105</v>
      </c>
      <c r="S30" s="148"/>
      <c r="T30" s="145"/>
      <c r="U30" s="146"/>
      <c r="V30" s="147"/>
      <c r="W30" s="147"/>
      <c r="X30" s="146"/>
      <c r="Y30" s="147"/>
      <c r="Z30" s="147"/>
      <c r="AA30" s="146"/>
      <c r="AB30" s="147"/>
      <c r="AC30" s="147"/>
      <c r="AE30" s="147"/>
      <c r="AF30" s="147"/>
      <c r="AG30" s="146"/>
    </row>
    <row r="31" spans="1:33" ht="12.75">
      <c r="A31" s="143" t="str">
        <f>Detail!A31</f>
        <v>003624</v>
      </c>
      <c r="B31" s="11" t="s">
        <v>88</v>
      </c>
      <c r="C31" s="12">
        <f>Detail!AS31</f>
        <v>84897</v>
      </c>
      <c r="D31" s="17">
        <f>Detail!H31</f>
        <v>82684</v>
      </c>
      <c r="E31" s="16">
        <f>IF(C31=0," ",(D31-C31)/C31)</f>
        <v>-0.02606688104408872</v>
      </c>
      <c r="F31" s="12">
        <f>Detail!AY31</f>
        <v>73575</v>
      </c>
      <c r="G31" s="17">
        <f>Detail!N31</f>
        <v>73407</v>
      </c>
      <c r="H31" s="16">
        <f>IF(F31=0," ",(G31-F31)/F31)</f>
        <v>-0.0022833843017329254</v>
      </c>
      <c r="I31" s="12">
        <f>Detail!BE31</f>
        <v>67634</v>
      </c>
      <c r="J31" s="17">
        <f>Detail!T31</f>
        <v>66612</v>
      </c>
      <c r="K31" s="16">
        <f>IF(I31=0," ",(J31-I31)/I31)</f>
        <v>-0.015110743117367004</v>
      </c>
      <c r="L31" s="12">
        <f>Detail!BK31</f>
        <v>54842</v>
      </c>
      <c r="M31" s="17">
        <f>Detail!Z31</f>
        <v>51972</v>
      </c>
      <c r="N31" s="16">
        <f>IF(L31=0," ",(M31-L31)/L31)</f>
        <v>-0.052332154188395756</v>
      </c>
      <c r="O31" s="12">
        <f>Detail!BQ31</f>
        <v>75120</v>
      </c>
      <c r="P31" s="17">
        <f>Detail!AF31</f>
        <v>73668</v>
      </c>
      <c r="Q31" s="16">
        <f>IF(O31=0," ",(P31-O31)/O31)</f>
        <v>-0.019329073482428114</v>
      </c>
      <c r="S31" s="145"/>
      <c r="T31" s="145"/>
      <c r="U31" s="146"/>
      <c r="V31" s="147"/>
      <c r="W31" s="147"/>
      <c r="X31" s="146"/>
      <c r="Y31" s="147"/>
      <c r="Z31" s="147"/>
      <c r="AA31" s="146"/>
      <c r="AB31" s="147"/>
      <c r="AC31" s="147"/>
      <c r="AD31" s="146"/>
      <c r="AE31" s="147"/>
      <c r="AF31" s="147"/>
      <c r="AG31" s="146"/>
    </row>
    <row r="32" spans="1:33" ht="12.75">
      <c r="A32" s="143" t="str">
        <f>Detail!A32</f>
        <v>003642</v>
      </c>
      <c r="B32" s="11" t="s">
        <v>126</v>
      </c>
      <c r="C32" s="12">
        <f>Detail!AS32</f>
        <v>91294</v>
      </c>
      <c r="D32" s="17">
        <f>Detail!H32</f>
        <v>94976</v>
      </c>
      <c r="E32" s="16">
        <f>IF(C32=0," ",(D32-C32)/C32)</f>
        <v>0.04033123754025456</v>
      </c>
      <c r="F32" s="12">
        <f>Detail!AY32</f>
        <v>71811</v>
      </c>
      <c r="G32" s="17">
        <f>Detail!N32</f>
        <v>68712</v>
      </c>
      <c r="H32" s="16">
        <f>IF(F32=0," ",(G32-F32)/F32)</f>
        <v>-0.043154948406233025</v>
      </c>
      <c r="I32" s="12">
        <f>Detail!BE32</f>
        <v>63624</v>
      </c>
      <c r="J32" s="17">
        <f>Detail!T32</f>
        <v>57927</v>
      </c>
      <c r="K32" s="16">
        <f>IF(I32=0," ",(J32-I32)/I32)</f>
        <v>-0.08954168238400603</v>
      </c>
      <c r="L32" s="12">
        <f>Detail!BK32</f>
        <v>0</v>
      </c>
      <c r="M32" s="17">
        <f>Detail!Z32</f>
        <v>0</v>
      </c>
      <c r="N32" s="16" t="str">
        <f>IF(L32=0," ",(M32-L32)/L32)</f>
        <v> </v>
      </c>
      <c r="O32" s="12">
        <f>Detail!BQ32</f>
        <v>81820</v>
      </c>
      <c r="P32" s="17">
        <f>Detail!AF32</f>
        <v>78512</v>
      </c>
      <c r="Q32" s="16">
        <f>IF(O32=0," ",(P32-O32)/O32)</f>
        <v>-0.04043021266194084</v>
      </c>
      <c r="S32" s="145"/>
      <c r="T32" s="145"/>
      <c r="U32" s="146"/>
      <c r="V32" s="147"/>
      <c r="W32" s="147"/>
      <c r="X32" s="146"/>
      <c r="Y32" s="147"/>
      <c r="Z32" s="147"/>
      <c r="AA32" s="146"/>
      <c r="AB32" s="147"/>
      <c r="AC32" s="147"/>
      <c r="AD32" s="146"/>
      <c r="AE32" s="147"/>
      <c r="AF32" s="147"/>
      <c r="AG32" s="146"/>
    </row>
    <row r="33" spans="1:33" ht="12.75">
      <c r="A33" s="143" t="str">
        <f>Detail!A33</f>
        <v>003644</v>
      </c>
      <c r="B33" s="11" t="s">
        <v>115</v>
      </c>
      <c r="C33" s="12">
        <f>Detail!AS33</f>
        <v>128493</v>
      </c>
      <c r="D33" s="17">
        <f>Detail!H33</f>
        <v>133481</v>
      </c>
      <c r="E33" s="16">
        <f t="shared" si="0"/>
        <v>0.0388192352890819</v>
      </c>
      <c r="F33" s="12">
        <f>Detail!AY33</f>
        <v>90737</v>
      </c>
      <c r="G33" s="17">
        <f>Detail!N33</f>
        <v>94534</v>
      </c>
      <c r="H33" s="16">
        <f t="shared" si="1"/>
        <v>0.04184621488477688</v>
      </c>
      <c r="I33" s="12">
        <f>Detail!BE33</f>
        <v>84263</v>
      </c>
      <c r="J33" s="17">
        <f>Detail!T33</f>
        <v>89585</v>
      </c>
      <c r="K33" s="16">
        <f t="shared" si="2"/>
        <v>0.06315939380273666</v>
      </c>
      <c r="L33" s="12">
        <f>Detail!BK33</f>
        <v>55745</v>
      </c>
      <c r="M33" s="17">
        <f>Detail!Z33</f>
        <v>55189</v>
      </c>
      <c r="N33" s="16">
        <f t="shared" si="3"/>
        <v>-0.009973988698537986</v>
      </c>
      <c r="O33" s="12">
        <f>Detail!BQ33</f>
        <v>100422</v>
      </c>
      <c r="P33" s="17">
        <f>Detail!AF33</f>
        <v>105968</v>
      </c>
      <c r="Q33" s="16">
        <f t="shared" si="4"/>
        <v>0.05522694230347932</v>
      </c>
      <c r="S33" s="145"/>
      <c r="T33" s="145"/>
      <c r="U33" s="146"/>
      <c r="V33" s="147"/>
      <c r="W33" s="147"/>
      <c r="X33" s="146"/>
      <c r="Y33" s="147"/>
      <c r="Z33" s="147"/>
      <c r="AA33" s="146"/>
      <c r="AE33" s="147"/>
      <c r="AF33" s="147"/>
      <c r="AG33" s="146"/>
    </row>
    <row r="34" spans="1:33" ht="12.75">
      <c r="A34" s="143" t="str">
        <f>Detail!A34</f>
        <v>003541</v>
      </c>
      <c r="B34" s="11" t="s">
        <v>90</v>
      </c>
      <c r="C34" s="12">
        <f>Detail!AS34</f>
        <v>84273</v>
      </c>
      <c r="D34" s="17">
        <f>Detail!H34</f>
        <v>86657</v>
      </c>
      <c r="E34" s="16">
        <f t="shared" si="0"/>
        <v>0.02828901308841503</v>
      </c>
      <c r="F34" s="12">
        <f>Detail!AY34</f>
        <v>74466</v>
      </c>
      <c r="G34" s="17">
        <f>Detail!N34</f>
        <v>72559</v>
      </c>
      <c r="H34" s="16">
        <f t="shared" si="1"/>
        <v>-0.025609002766363173</v>
      </c>
      <c r="I34" s="12">
        <f>Detail!BE34</f>
        <v>64795</v>
      </c>
      <c r="J34" s="17">
        <f>Detail!T34</f>
        <v>65795</v>
      </c>
      <c r="K34" s="16">
        <f t="shared" si="2"/>
        <v>0.01543328960567945</v>
      </c>
      <c r="L34" s="12">
        <f>Detail!BK34</f>
        <v>0</v>
      </c>
      <c r="M34" s="17">
        <f>Detail!Z34</f>
        <v>0</v>
      </c>
      <c r="N34" s="16" t="str">
        <f t="shared" si="3"/>
        <v> </v>
      </c>
      <c r="O34" s="12">
        <f>Detail!BQ34</f>
        <v>75093</v>
      </c>
      <c r="P34" s="17">
        <f>Detail!AF34</f>
        <v>75698</v>
      </c>
      <c r="Q34" s="16">
        <f t="shared" si="4"/>
        <v>0.008056676387945614</v>
      </c>
      <c r="S34" s="145"/>
      <c r="T34" s="145"/>
      <c r="U34" s="146"/>
      <c r="V34" s="147"/>
      <c r="W34" s="147"/>
      <c r="X34" s="146"/>
      <c r="Y34" s="147"/>
      <c r="Z34" s="147"/>
      <c r="AA34" s="146"/>
      <c r="AE34" s="147"/>
      <c r="AF34" s="147"/>
      <c r="AG34" s="146"/>
    </row>
    <row r="35" spans="1:33" ht="12.75">
      <c r="A35" s="143" t="str">
        <f>Detail!A35</f>
        <v>003646</v>
      </c>
      <c r="B35" s="11" t="s">
        <v>89</v>
      </c>
      <c r="C35" s="12">
        <f>Detail!AS35</f>
        <v>97409</v>
      </c>
      <c r="D35" s="17">
        <f>Detail!H35</f>
        <v>96350</v>
      </c>
      <c r="E35" s="16">
        <f>IF(C35=0," ",(D35-C35)/C35)</f>
        <v>-0.010871685367881818</v>
      </c>
      <c r="F35" s="12">
        <f>Detail!AY35</f>
        <v>76097</v>
      </c>
      <c r="G35" s="17">
        <f>Detail!N35</f>
        <v>78012</v>
      </c>
      <c r="H35" s="16">
        <f>IF(F35=0," ",(G35-F35)/F35)</f>
        <v>0.025165249615622165</v>
      </c>
      <c r="I35" s="12">
        <f>Detail!BE35</f>
        <v>67553</v>
      </c>
      <c r="J35" s="17">
        <f>Detail!T35</f>
        <v>66903</v>
      </c>
      <c r="K35" s="16">
        <f>IF(I35=0," ",(J35-I35)/I35)</f>
        <v>-0.009622074519266353</v>
      </c>
      <c r="L35" s="12">
        <f>Detail!BK35</f>
        <v>0</v>
      </c>
      <c r="M35" s="17">
        <f>Detail!Z35</f>
        <v>29584</v>
      </c>
      <c r="N35" s="16" t="str">
        <f>IF(L35=0," ",(M35-L35)/L35)</f>
        <v> </v>
      </c>
      <c r="O35" s="12">
        <f>Detail!BQ35</f>
        <v>80757</v>
      </c>
      <c r="P35" s="17">
        <f>Detail!AF35</f>
        <v>80962</v>
      </c>
      <c r="Q35" s="16">
        <f>IF(O35=0," ",(P35-O35)/O35)</f>
        <v>0.0025384796364401846</v>
      </c>
      <c r="S35" s="145"/>
      <c r="T35" s="145"/>
      <c r="U35" s="146"/>
      <c r="V35" s="147"/>
      <c r="W35" s="147"/>
      <c r="X35" s="146"/>
      <c r="Y35" s="147"/>
      <c r="Z35" s="147"/>
      <c r="AA35" s="146"/>
      <c r="AE35" s="147"/>
      <c r="AF35" s="147"/>
      <c r="AG35" s="146"/>
    </row>
    <row r="36" spans="1:33" ht="12.75">
      <c r="A36" s="149" t="str">
        <f>Detail!A36</f>
        <v>003581</v>
      </c>
      <c r="B36" s="19" t="s">
        <v>91</v>
      </c>
      <c r="C36" s="12">
        <f>Detail!AS36</f>
        <v>105936</v>
      </c>
      <c r="D36" s="17">
        <f>Detail!H36</f>
        <v>108872</v>
      </c>
      <c r="E36" s="16">
        <f t="shared" si="0"/>
        <v>0.027714846699894276</v>
      </c>
      <c r="F36" s="12">
        <f>Detail!AY36</f>
        <v>80427</v>
      </c>
      <c r="G36" s="17">
        <f>Detail!N36</f>
        <v>83144</v>
      </c>
      <c r="H36" s="16">
        <f t="shared" si="1"/>
        <v>0.03378218757382471</v>
      </c>
      <c r="I36" s="12">
        <f>Detail!BE36</f>
        <v>75689</v>
      </c>
      <c r="J36" s="17">
        <f>Detail!T36</f>
        <v>80675</v>
      </c>
      <c r="K36" s="16">
        <f t="shared" si="2"/>
        <v>0.06587482989602188</v>
      </c>
      <c r="L36" s="12">
        <f>Detail!BK36</f>
        <v>59146</v>
      </c>
      <c r="M36" s="17">
        <f>Detail!Z36</f>
        <v>63196</v>
      </c>
      <c r="N36" s="16">
        <f t="shared" si="3"/>
        <v>0.06847462212152977</v>
      </c>
      <c r="O36" s="12">
        <f>Detail!BQ36</f>
        <v>86757</v>
      </c>
      <c r="P36" s="17">
        <f>Detail!AF36</f>
        <v>89573</v>
      </c>
      <c r="Q36" s="16">
        <f t="shared" si="4"/>
        <v>0.03245847597312033</v>
      </c>
      <c r="S36" s="145"/>
      <c r="T36" s="145"/>
      <c r="U36" s="146"/>
      <c r="V36" s="147"/>
      <c r="W36" s="147"/>
      <c r="X36" s="146"/>
      <c r="Y36" s="147"/>
      <c r="Z36" s="147"/>
      <c r="AA36" s="146"/>
      <c r="AB36" s="147"/>
      <c r="AC36" s="147"/>
      <c r="AD36" s="146"/>
      <c r="AE36" s="147"/>
      <c r="AF36" s="147"/>
      <c r="AG36" s="146"/>
    </row>
    <row r="37" spans="1:33" ht="12.75">
      <c r="A37" s="143" t="str">
        <f>Detail!A37</f>
        <v>003606</v>
      </c>
      <c r="B37" s="11" t="s">
        <v>92</v>
      </c>
      <c r="C37" s="12">
        <f>Detail!AS37</f>
        <v>101805</v>
      </c>
      <c r="D37" s="17">
        <f>Detail!H37</f>
        <v>104321</v>
      </c>
      <c r="E37" s="16">
        <f t="shared" si="0"/>
        <v>0.024713913854918716</v>
      </c>
      <c r="F37" s="12">
        <f>Detail!AY37</f>
        <v>82225</v>
      </c>
      <c r="G37" s="17">
        <f>Detail!N37</f>
        <v>87020</v>
      </c>
      <c r="H37" s="16">
        <f t="shared" si="1"/>
        <v>0.05831559744603223</v>
      </c>
      <c r="I37" s="12">
        <f>Detail!BE37</f>
        <v>69481</v>
      </c>
      <c r="J37" s="17">
        <f>Detail!T37</f>
        <v>72518</v>
      </c>
      <c r="K37" s="16">
        <f t="shared" si="2"/>
        <v>0.043709791165930253</v>
      </c>
      <c r="L37" s="12">
        <f>Detail!BK37</f>
        <v>66528</v>
      </c>
      <c r="M37" s="17">
        <f>Detail!Z37</f>
        <v>68526</v>
      </c>
      <c r="N37" s="16">
        <f t="shared" si="3"/>
        <v>0.030032467532467532</v>
      </c>
      <c r="O37" s="12">
        <f>Detail!BQ37</f>
        <v>84771</v>
      </c>
      <c r="P37" s="17">
        <f>Detail!AF37</f>
        <v>88335</v>
      </c>
      <c r="Q37" s="16">
        <f t="shared" si="4"/>
        <v>0.04204267968998832</v>
      </c>
      <c r="S37" s="145"/>
      <c r="T37" s="145"/>
      <c r="U37" s="146"/>
      <c r="V37" s="147"/>
      <c r="W37" s="147"/>
      <c r="X37" s="146"/>
      <c r="Y37" s="147"/>
      <c r="Z37" s="147"/>
      <c r="AA37" s="146"/>
      <c r="AB37" s="147"/>
      <c r="AC37" s="147"/>
      <c r="AE37" s="147"/>
      <c r="AF37" s="147"/>
      <c r="AG37" s="146"/>
    </row>
    <row r="38" spans="1:33" ht="12.75">
      <c r="A38" s="143" t="str">
        <f>Detail!A38</f>
        <v>003615</v>
      </c>
      <c r="B38" s="11" t="s">
        <v>111</v>
      </c>
      <c r="C38" s="12">
        <f>Detail!AS38</f>
        <v>104579</v>
      </c>
      <c r="D38" s="17">
        <f>Detail!H38</f>
        <v>107747</v>
      </c>
      <c r="E38" s="16">
        <f t="shared" si="0"/>
        <v>0.0302928886296484</v>
      </c>
      <c r="F38" s="12">
        <f>Detail!AY38</f>
        <v>85138</v>
      </c>
      <c r="G38" s="17">
        <f>Detail!N38</f>
        <v>87172</v>
      </c>
      <c r="H38" s="16">
        <f t="shared" si="1"/>
        <v>0.02389062463294886</v>
      </c>
      <c r="I38" s="12">
        <f>Detail!BE38</f>
        <v>77350</v>
      </c>
      <c r="J38" s="17">
        <f>Detail!T38</f>
        <v>78837</v>
      </c>
      <c r="K38" s="16">
        <f t="shared" si="2"/>
        <v>0.019224305106658048</v>
      </c>
      <c r="L38" s="12">
        <f>Detail!BK38</f>
        <v>0</v>
      </c>
      <c r="M38" s="17">
        <f>Detail!Z38</f>
        <v>0</v>
      </c>
      <c r="N38" s="16" t="str">
        <f t="shared" si="3"/>
        <v> </v>
      </c>
      <c r="O38" s="12">
        <f>Detail!BQ38</f>
        <v>89859</v>
      </c>
      <c r="P38" s="17">
        <f>Detail!AF38</f>
        <v>92361</v>
      </c>
      <c r="Q38" s="16">
        <f t="shared" si="4"/>
        <v>0.027843621673955866</v>
      </c>
      <c r="S38" s="145"/>
      <c r="T38" s="145"/>
      <c r="U38" s="146"/>
      <c r="V38" s="147"/>
      <c r="W38" s="147"/>
      <c r="X38" s="146"/>
      <c r="Y38" s="147"/>
      <c r="Z38" s="147"/>
      <c r="AA38" s="146"/>
      <c r="AB38" s="147"/>
      <c r="AC38" s="147"/>
      <c r="AE38" s="147"/>
      <c r="AF38" s="147"/>
      <c r="AG38" s="146"/>
    </row>
    <row r="39" spans="1:33" ht="12.75">
      <c r="A39" s="143" t="str">
        <f>Detail!A39</f>
        <v>003625</v>
      </c>
      <c r="B39" s="11" t="s">
        <v>131</v>
      </c>
      <c r="C39" s="12">
        <f>Detail!AS39</f>
        <v>77584</v>
      </c>
      <c r="D39" s="17">
        <f>Detail!H39</f>
        <v>81433</v>
      </c>
      <c r="E39" s="16">
        <f t="shared" si="0"/>
        <v>0.04961074448339864</v>
      </c>
      <c r="F39" s="12">
        <f>Detail!AY39</f>
        <v>65190</v>
      </c>
      <c r="G39" s="17">
        <f>Detail!N39</f>
        <v>65402</v>
      </c>
      <c r="H39" s="16">
        <f t="shared" si="1"/>
        <v>0.0032520325203252032</v>
      </c>
      <c r="I39" s="12">
        <f>Detail!BE39</f>
        <v>54774</v>
      </c>
      <c r="J39" s="17">
        <f>Detail!T39</f>
        <v>54595</v>
      </c>
      <c r="K39" s="16">
        <f t="shared" si="2"/>
        <v>-0.0032679738562091504</v>
      </c>
      <c r="L39" s="12">
        <f>Detail!BK39</f>
        <v>53500</v>
      </c>
      <c r="M39" s="17">
        <f>Detail!Z39</f>
        <v>40920</v>
      </c>
      <c r="N39" s="16">
        <f t="shared" si="3"/>
        <v>-0.23514018691588784</v>
      </c>
      <c r="O39" s="12">
        <f>Detail!BQ39</f>
        <v>63842</v>
      </c>
      <c r="P39" s="17">
        <f>Detail!AF39</f>
        <v>63283</v>
      </c>
      <c r="Q39" s="16">
        <f t="shared" si="4"/>
        <v>-0.008755991353654334</v>
      </c>
      <c r="S39" s="145"/>
      <c r="T39" s="145"/>
      <c r="U39" s="146"/>
      <c r="V39" s="147"/>
      <c r="W39" s="147"/>
      <c r="X39" s="146"/>
      <c r="Y39" s="147"/>
      <c r="Z39" s="147"/>
      <c r="AA39" s="146"/>
      <c r="AB39" s="147"/>
      <c r="AC39" s="147"/>
      <c r="AD39" s="146"/>
      <c r="AE39" s="147"/>
      <c r="AF39" s="147"/>
      <c r="AG39" s="146"/>
    </row>
    <row r="40" spans="1:33" ht="13.5" thickBot="1">
      <c r="A40" s="150" t="str">
        <f>Detail!A40</f>
        <v>000020</v>
      </c>
      <c r="B40" s="20" t="s">
        <v>132</v>
      </c>
      <c r="C40" s="21">
        <f>Detail!AS40</f>
        <v>76739</v>
      </c>
      <c r="D40" s="22">
        <f>Detail!H40</f>
        <v>74567</v>
      </c>
      <c r="E40" s="23">
        <f t="shared" si="0"/>
        <v>-0.028303730827871097</v>
      </c>
      <c r="F40" s="21">
        <f>Detail!AY40</f>
        <v>66214</v>
      </c>
      <c r="G40" s="22">
        <f>Detail!N40</f>
        <v>74753</v>
      </c>
      <c r="H40" s="23">
        <f t="shared" si="1"/>
        <v>0.12896064276437008</v>
      </c>
      <c r="I40" s="21">
        <f>Detail!BE40</f>
        <v>50077</v>
      </c>
      <c r="J40" s="22">
        <f>Detail!T40</f>
        <v>50500</v>
      </c>
      <c r="K40" s="23">
        <f t="shared" si="2"/>
        <v>0.008446991632885356</v>
      </c>
      <c r="L40" s="21">
        <f>Detail!BK40</f>
        <v>0</v>
      </c>
      <c r="M40" s="22">
        <f>Detail!Z40</f>
        <v>0</v>
      </c>
      <c r="N40" s="23" t="str">
        <f t="shared" si="3"/>
        <v> </v>
      </c>
      <c r="O40" s="21">
        <f>Detail!BQ40</f>
        <v>68595</v>
      </c>
      <c r="P40" s="22">
        <f>Detail!AF40</f>
        <v>71191</v>
      </c>
      <c r="Q40" s="23">
        <f t="shared" si="4"/>
        <v>0.03784532400320723</v>
      </c>
      <c r="S40" s="145"/>
      <c r="T40" s="145"/>
      <c r="U40" s="146"/>
      <c r="V40" s="147"/>
      <c r="W40" s="147"/>
      <c r="X40" s="146"/>
      <c r="Y40" s="147"/>
      <c r="Z40" s="147"/>
      <c r="AA40" s="146"/>
      <c r="AB40" s="147"/>
      <c r="AC40" s="147"/>
      <c r="AD40" s="146"/>
      <c r="AE40" s="147"/>
      <c r="AF40" s="147"/>
      <c r="AG40" s="146"/>
    </row>
    <row r="41" spans="1:17" ht="12.75">
      <c r="A41" s="151" t="str">
        <f>Detail!A41</f>
        <v>445566</v>
      </c>
      <c r="B41" s="24" t="s">
        <v>93</v>
      </c>
      <c r="C41" s="13">
        <f>Detail!AS41</f>
        <v>140775.67218285595</v>
      </c>
      <c r="D41" s="25">
        <f>Detail!H41</f>
        <v>144906.56722845673</v>
      </c>
      <c r="E41" s="26">
        <f>IF(C41=0," ",(D41-C41)/C41)</f>
        <v>0.029343813327597414</v>
      </c>
      <c r="F41" s="13">
        <f>Detail!AY41</f>
        <v>94959.87511094881</v>
      </c>
      <c r="G41" s="25">
        <f>Detail!N41</f>
        <v>98270.63321549239</v>
      </c>
      <c r="H41" s="27">
        <f>IF(F41=0," ",(G41-F41)/F41)</f>
        <v>0.03486481106546708</v>
      </c>
      <c r="I41" s="13">
        <f>Detail!BE41</f>
        <v>84993.02627485714</v>
      </c>
      <c r="J41" s="25">
        <f>Detail!T41</f>
        <v>87759.69190551896</v>
      </c>
      <c r="K41" s="27">
        <f>IF(I41=0," ",(J41-I41)/I41)</f>
        <v>0.03255167808373787</v>
      </c>
      <c r="L41" s="13">
        <f>Detail!BK41</f>
        <v>56126.946072684645</v>
      </c>
      <c r="M41" s="25">
        <f>Detail!Z41</f>
        <v>56205.64103923648</v>
      </c>
      <c r="N41" s="28">
        <f>IF(L41=0," ",(M41-L41)/L41)</f>
        <v>0.0014020888727835446</v>
      </c>
      <c r="O41" s="13">
        <f>Detail!BQ41</f>
        <v>110461.76439447985</v>
      </c>
      <c r="P41" s="25">
        <f>Detail!AF41</f>
        <v>114077.55100020474</v>
      </c>
      <c r="Q41" s="27">
        <f>IF(O41=0," ",(P41-O41)/O41)</f>
        <v>0.03273337725090315</v>
      </c>
    </row>
    <row r="42" spans="1:17" ht="12.75">
      <c r="A42" s="151"/>
      <c r="B42" s="24"/>
      <c r="C42" s="13"/>
      <c r="D42" s="25"/>
      <c r="E42" s="152"/>
      <c r="F42" s="13"/>
      <c r="G42" s="25"/>
      <c r="H42" s="152"/>
      <c r="I42" s="13"/>
      <c r="J42" s="25"/>
      <c r="K42" s="152"/>
      <c r="L42" s="13"/>
      <c r="M42" s="25"/>
      <c r="N42" s="152"/>
      <c r="O42" s="13"/>
      <c r="P42" s="25"/>
      <c r="Q42" s="152"/>
    </row>
  </sheetData>
  <sheetProtection/>
  <mergeCells count="5">
    <mergeCell ref="O2:Q2"/>
    <mergeCell ref="C2:E2"/>
    <mergeCell ref="F2:H2"/>
    <mergeCell ref="I2:K2"/>
    <mergeCell ref="L2:N2"/>
  </mergeCells>
  <conditionalFormatting sqref="A4:Q40">
    <cfRule type="expression" priority="24" dxfId="4">
      <formula>MOD(ROW(),2)=0</formula>
    </cfRule>
  </conditionalFormatting>
  <conditionalFormatting sqref="A4:A28 A30:A34 A36:A39">
    <cfRule type="expression" priority="22" dxfId="0" stopIfTrue="1">
      <formula>MOD(ROW(),2)=0</formula>
    </cfRule>
  </conditionalFormatting>
  <conditionalFormatting sqref="A29:D29 F29:G29 L29:P29 I29:J29">
    <cfRule type="expression" priority="12" dxfId="4" stopIfTrue="1">
      <formula>MOD(ROW(),2)=0</formula>
    </cfRule>
  </conditionalFormatting>
  <conditionalFormatting sqref="A29">
    <cfRule type="expression" priority="11" dxfId="0" stopIfTrue="1">
      <formula>MOD(ROW(),2)=0</formula>
    </cfRule>
  </conditionalFormatting>
  <conditionalFormatting sqref="A41:Q41">
    <cfRule type="expression" priority="8" dxfId="4" stopIfTrue="1">
      <formula>MOD(ROW(),2)=0</formula>
    </cfRule>
  </conditionalFormatting>
  <conditionalFormatting sqref="A40">
    <cfRule type="expression" priority="7" dxfId="0" stopIfTrue="1">
      <formula>MOD(ROW(),2)=0</formula>
    </cfRule>
  </conditionalFormatting>
  <conditionalFormatting sqref="A35:Q35">
    <cfRule type="expression" priority="4" dxfId="4" stopIfTrue="1">
      <formula>MOD(ROW(),2)=0</formula>
    </cfRule>
  </conditionalFormatting>
  <conditionalFormatting sqref="A35">
    <cfRule type="expression" priority="3" dxfId="0" stopIfTrue="1">
      <formula>MOD(ROW(),2)=0</formula>
    </cfRule>
  </conditionalFormatting>
  <conditionalFormatting sqref="H35 Q35 K35 E35">
    <cfRule type="cellIs" priority="1" dxfId="12" operator="lessThan" stopIfTrue="1">
      <formula>-0.15</formula>
    </cfRule>
    <cfRule type="cellIs" priority="2" dxfId="13" operator="greaterThan" stopIfTrue="1">
      <formula>0.105</formula>
    </cfRule>
  </conditionalFormatting>
  <printOptions/>
  <pageMargins left="0.25" right="0.25" top="0" bottom="0" header="0.3" footer="0.3"/>
  <pageSetup horizontalDpi="600" verticalDpi="600" orientation="landscape" pageOrder="overThenDown" r:id="rId1"/>
  <headerFooter>
    <oddFooter>&amp;RTHECB June 2014</oddFooter>
  </headerFooter>
  <ignoredErrors>
    <ignoredError sqref="E22" unlockedFormula="1"/>
  </ignoredErrors>
</worksheet>
</file>

<file path=xl/worksheets/sheet3.xml><?xml version="1.0" encoding="utf-8"?>
<worksheet xmlns="http://schemas.openxmlformats.org/spreadsheetml/2006/main" xmlns:r="http://schemas.openxmlformats.org/officeDocument/2006/relationships">
  <dimension ref="A1:BW46"/>
  <sheetViews>
    <sheetView showGridLines="0" zoomScale="99" zoomScaleNormal="99" zoomScalePageLayoutView="0" workbookViewId="0" topLeftCell="A1">
      <pane xSplit="2" ySplit="3" topLeftCell="O16" activePane="bottomRight" state="frozen"/>
      <selection pane="topLeft" activeCell="B17" sqref="B17"/>
      <selection pane="topRight" activeCell="B17" sqref="B17"/>
      <selection pane="bottomLeft" activeCell="B17" sqref="B17"/>
      <selection pane="bottomRight" activeCell="AH30" sqref="AH30"/>
    </sheetView>
  </sheetViews>
  <sheetFormatPr defaultColWidth="9.140625" defaultRowHeight="12.75"/>
  <cols>
    <col min="1" max="1" width="8.8515625" style="4" customWidth="1"/>
    <col min="2" max="2" width="38.140625" style="4" customWidth="1"/>
    <col min="3" max="3" width="8.00390625" style="4" customWidth="1"/>
    <col min="4" max="4" width="7.421875" style="4" customWidth="1"/>
    <col min="5" max="5" width="10.8515625" style="4" customWidth="1"/>
    <col min="6" max="6" width="8.00390625" style="4" customWidth="1"/>
    <col min="7" max="7" width="7.421875" style="4" customWidth="1"/>
    <col min="8" max="8" width="10.57421875" style="4" customWidth="1"/>
    <col min="9" max="10" width="12.57421875" style="4" customWidth="1"/>
    <col min="11" max="11" width="11.57421875" style="4" customWidth="1"/>
    <col min="12" max="12" width="8.00390625" style="4" customWidth="1"/>
    <col min="13" max="13" width="7.421875" style="4" customWidth="1"/>
    <col min="14" max="14" width="9.7109375" style="4" customWidth="1"/>
    <col min="15" max="15" width="10.140625" style="4" customWidth="1"/>
    <col min="16" max="16" width="10.57421875" style="4" customWidth="1"/>
    <col min="17" max="17" width="9.00390625" style="4" customWidth="1"/>
    <col min="18" max="18" width="8.00390625" style="4" customWidth="1"/>
    <col min="19" max="19" width="7.421875" style="4" customWidth="1"/>
    <col min="20" max="20" width="9.7109375" style="4" customWidth="1"/>
    <col min="21" max="21" width="10.57421875" style="4" customWidth="1"/>
    <col min="22" max="22" width="10.8515625" style="4" customWidth="1"/>
    <col min="23" max="23" width="8.28125" style="4" customWidth="1"/>
    <col min="24" max="24" width="8.00390625" style="4" customWidth="1"/>
    <col min="25" max="25" width="7.421875" style="4" customWidth="1"/>
    <col min="26" max="26" width="8.8515625" style="4" customWidth="1"/>
    <col min="27" max="27" width="9.00390625" style="4" customWidth="1"/>
    <col min="28" max="28" width="9.28125" style="4" customWidth="1"/>
    <col min="29" max="29" width="9.00390625" style="4" customWidth="1"/>
    <col min="30" max="30" width="8.00390625" style="4" customWidth="1"/>
    <col min="31" max="31" width="7.421875" style="4" customWidth="1"/>
    <col min="32" max="32" width="10.140625" style="4" customWidth="1"/>
    <col min="33" max="33" width="8.00390625" style="4" customWidth="1"/>
    <col min="34" max="34" width="7.421875" style="4" customWidth="1"/>
    <col min="35" max="35" width="8.8515625" style="4" customWidth="1"/>
    <col min="36" max="36" width="8.00390625" style="4" customWidth="1"/>
    <col min="37" max="37" width="7.421875" style="4" customWidth="1"/>
    <col min="38" max="38" width="8.8515625" style="4" customWidth="1"/>
    <col min="39" max="39" width="4.140625" style="4" customWidth="1"/>
    <col min="40" max="40" width="8.00390625" style="4" customWidth="1"/>
    <col min="41" max="41" width="7.421875" style="4" customWidth="1"/>
    <col min="42" max="42" width="8.8515625" style="4" customWidth="1"/>
    <col min="43" max="43" width="8.00390625" style="4" customWidth="1"/>
    <col min="44" max="44" width="7.57421875" style="4" bestFit="1" customWidth="1"/>
    <col min="45" max="45" width="11.7109375" style="4" customWidth="1"/>
    <col min="46" max="46" width="10.57421875" style="4" customWidth="1"/>
    <col min="47" max="47" width="10.8515625" style="4" customWidth="1"/>
    <col min="48" max="48" width="8.421875" style="4" bestFit="1" customWidth="1"/>
    <col min="49" max="49" width="8.00390625" style="4" customWidth="1"/>
    <col min="50" max="50" width="7.57421875" style="4" bestFit="1" customWidth="1"/>
    <col min="51" max="51" width="9.28125" style="4" bestFit="1" customWidth="1"/>
    <col min="52" max="52" width="9.421875" style="4" customWidth="1"/>
    <col min="53" max="53" width="10.8515625" style="4" customWidth="1"/>
    <col min="54" max="54" width="8.421875" style="4" bestFit="1" customWidth="1"/>
    <col min="55" max="55" width="8.00390625" style="4" customWidth="1"/>
    <col min="56" max="56" width="7.57421875" style="4" bestFit="1" customWidth="1"/>
    <col min="57" max="57" width="9.8515625" style="4" customWidth="1"/>
    <col min="58" max="58" width="9.140625" style="4" bestFit="1" customWidth="1"/>
    <col min="59" max="59" width="11.00390625" style="4" bestFit="1" customWidth="1"/>
    <col min="60" max="60" width="8.421875" style="4" bestFit="1" customWidth="1"/>
    <col min="61" max="61" width="8.00390625" style="4" customWidth="1"/>
    <col min="62" max="62" width="7.57421875" style="4" bestFit="1" customWidth="1"/>
    <col min="63" max="63" width="9.7109375" style="4" customWidth="1"/>
    <col min="64" max="64" width="9.00390625" style="4" customWidth="1"/>
    <col min="65" max="65" width="9.7109375" style="4" customWidth="1"/>
    <col min="66" max="66" width="8.7109375" style="4" customWidth="1"/>
    <col min="67" max="67" width="8.00390625" style="4" customWidth="1"/>
    <col min="68" max="68" width="7.57421875" style="4" bestFit="1" customWidth="1"/>
    <col min="69" max="69" width="10.140625" style="4" customWidth="1"/>
    <col min="70" max="70" width="8.00390625" style="4" customWidth="1"/>
    <col min="71" max="71" width="7.57421875" style="4" bestFit="1" customWidth="1"/>
    <col min="72" max="72" width="10.140625" style="4" bestFit="1" customWidth="1"/>
    <col min="73" max="73" width="8.00390625" style="4" customWidth="1"/>
    <col min="74" max="74" width="7.57421875" style="4" bestFit="1" customWidth="1"/>
    <col min="75" max="75" width="10.140625" style="4" bestFit="1" customWidth="1"/>
    <col min="76" max="16384" width="9.140625" style="4" customWidth="1"/>
  </cols>
  <sheetData>
    <row r="1" spans="1:75" ht="14.25" thickBot="1">
      <c r="A1" s="139" t="str">
        <f>"Fiscal Year "&amp;MID(Summary!A4,4,4)&amp;" (Based on Fall "&amp;MID(Summary!A4,4,4)-1&amp;"*)"</f>
        <v>Fiscal Year 2022 (Based on Fall 2021*)</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30" t="str">
        <f>"Fiscal Year "&amp;RIGHT(Summary!A4,4)&amp;" (Based on Fall "&amp;RIGHT(Summary!A4,4)-1&amp;"*)"</f>
        <v>Fiscal Year 2021 (Based on Fall 2020*)</v>
      </c>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row>
    <row r="2" spans="1:75" ht="12.75">
      <c r="A2" s="85"/>
      <c r="B2" s="86"/>
      <c r="C2" s="174" t="s">
        <v>70</v>
      </c>
      <c r="D2" s="175"/>
      <c r="E2" s="176"/>
      <c r="F2" s="174" t="s">
        <v>0</v>
      </c>
      <c r="G2" s="175"/>
      <c r="H2" s="175"/>
      <c r="I2" s="175"/>
      <c r="J2" s="175"/>
      <c r="K2" s="176"/>
      <c r="L2" s="174" t="s">
        <v>76</v>
      </c>
      <c r="M2" s="175"/>
      <c r="N2" s="175"/>
      <c r="O2" s="175"/>
      <c r="P2" s="175"/>
      <c r="Q2" s="176"/>
      <c r="R2" s="174" t="s">
        <v>77</v>
      </c>
      <c r="S2" s="175"/>
      <c r="T2" s="175"/>
      <c r="U2" s="175"/>
      <c r="V2" s="175"/>
      <c r="W2" s="176"/>
      <c r="X2" s="174" t="s">
        <v>68</v>
      </c>
      <c r="Y2" s="175"/>
      <c r="Z2" s="175"/>
      <c r="AA2" s="175"/>
      <c r="AB2" s="175"/>
      <c r="AC2" s="176"/>
      <c r="AD2" s="174" t="s">
        <v>99</v>
      </c>
      <c r="AE2" s="175"/>
      <c r="AF2" s="176"/>
      <c r="AG2" s="174" t="s">
        <v>100</v>
      </c>
      <c r="AH2" s="175"/>
      <c r="AI2" s="176"/>
      <c r="AJ2" s="174" t="s">
        <v>69</v>
      </c>
      <c r="AK2" s="175"/>
      <c r="AL2" s="176"/>
      <c r="AM2" s="29"/>
      <c r="AN2" s="174" t="s">
        <v>70</v>
      </c>
      <c r="AO2" s="175"/>
      <c r="AP2" s="176"/>
      <c r="AQ2" s="174" t="s">
        <v>0</v>
      </c>
      <c r="AR2" s="175"/>
      <c r="AS2" s="175"/>
      <c r="AT2" s="175"/>
      <c r="AU2" s="175"/>
      <c r="AV2" s="176"/>
      <c r="AW2" s="174" t="s">
        <v>76</v>
      </c>
      <c r="AX2" s="175"/>
      <c r="AY2" s="175"/>
      <c r="AZ2" s="175"/>
      <c r="BA2" s="175"/>
      <c r="BB2" s="176"/>
      <c r="BC2" s="174" t="s">
        <v>77</v>
      </c>
      <c r="BD2" s="175"/>
      <c r="BE2" s="175"/>
      <c r="BF2" s="175"/>
      <c r="BG2" s="175"/>
      <c r="BH2" s="176"/>
      <c r="BI2" s="174" t="s">
        <v>68</v>
      </c>
      <c r="BJ2" s="175"/>
      <c r="BK2" s="175"/>
      <c r="BL2" s="175"/>
      <c r="BM2" s="175"/>
      <c r="BN2" s="176"/>
      <c r="BO2" s="174" t="s">
        <v>99</v>
      </c>
      <c r="BP2" s="175"/>
      <c r="BQ2" s="176"/>
      <c r="BR2" s="174" t="s">
        <v>100</v>
      </c>
      <c r="BS2" s="175"/>
      <c r="BT2" s="176"/>
      <c r="BU2" s="174" t="s">
        <v>69</v>
      </c>
      <c r="BV2" s="175"/>
      <c r="BW2" s="176"/>
    </row>
    <row r="3" spans="1:75" s="5" customFormat="1" ht="27" thickBot="1">
      <c r="A3" s="87" t="s">
        <v>75</v>
      </c>
      <c r="B3" s="88" t="s">
        <v>1</v>
      </c>
      <c r="C3" s="89" t="s">
        <v>102</v>
      </c>
      <c r="D3" s="90" t="s">
        <v>2</v>
      </c>
      <c r="E3" s="91" t="s">
        <v>71</v>
      </c>
      <c r="F3" s="89" t="s">
        <v>102</v>
      </c>
      <c r="G3" s="90" t="s">
        <v>2</v>
      </c>
      <c r="H3" s="90" t="s">
        <v>71</v>
      </c>
      <c r="I3" s="90" t="s">
        <v>73</v>
      </c>
      <c r="J3" s="90" t="s">
        <v>74</v>
      </c>
      <c r="K3" s="91" t="s">
        <v>72</v>
      </c>
      <c r="L3" s="89" t="s">
        <v>102</v>
      </c>
      <c r="M3" s="90" t="s">
        <v>2</v>
      </c>
      <c r="N3" s="90" t="s">
        <v>71</v>
      </c>
      <c r="O3" s="90" t="s">
        <v>73</v>
      </c>
      <c r="P3" s="90" t="s">
        <v>74</v>
      </c>
      <c r="Q3" s="91" t="s">
        <v>72</v>
      </c>
      <c r="R3" s="89" t="s">
        <v>102</v>
      </c>
      <c r="S3" s="90" t="s">
        <v>2</v>
      </c>
      <c r="T3" s="90" t="s">
        <v>71</v>
      </c>
      <c r="U3" s="90" t="s">
        <v>73</v>
      </c>
      <c r="V3" s="90" t="s">
        <v>74</v>
      </c>
      <c r="W3" s="91" t="s">
        <v>72</v>
      </c>
      <c r="X3" s="89" t="s">
        <v>102</v>
      </c>
      <c r="Y3" s="90" t="s">
        <v>2</v>
      </c>
      <c r="Z3" s="90" t="s">
        <v>71</v>
      </c>
      <c r="AA3" s="90" t="s">
        <v>73</v>
      </c>
      <c r="AB3" s="90" t="s">
        <v>74</v>
      </c>
      <c r="AC3" s="91" t="s">
        <v>72</v>
      </c>
      <c r="AD3" s="89" t="s">
        <v>102</v>
      </c>
      <c r="AE3" s="90" t="s">
        <v>2</v>
      </c>
      <c r="AF3" s="91" t="s">
        <v>71</v>
      </c>
      <c r="AG3" s="89" t="s">
        <v>102</v>
      </c>
      <c r="AH3" s="90" t="s">
        <v>2</v>
      </c>
      <c r="AI3" s="91" t="s">
        <v>71</v>
      </c>
      <c r="AJ3" s="89" t="s">
        <v>102</v>
      </c>
      <c r="AK3" s="90" t="s">
        <v>2</v>
      </c>
      <c r="AL3" s="91" t="s">
        <v>71</v>
      </c>
      <c r="AM3" s="31"/>
      <c r="AN3" s="92" t="s">
        <v>102</v>
      </c>
      <c r="AO3" s="93" t="s">
        <v>2</v>
      </c>
      <c r="AP3" s="94" t="s">
        <v>71</v>
      </c>
      <c r="AQ3" s="92" t="s">
        <v>102</v>
      </c>
      <c r="AR3" s="93" t="s">
        <v>2</v>
      </c>
      <c r="AS3" s="93" t="s">
        <v>71</v>
      </c>
      <c r="AT3" s="93" t="s">
        <v>73</v>
      </c>
      <c r="AU3" s="93" t="s">
        <v>74</v>
      </c>
      <c r="AV3" s="94" t="s">
        <v>72</v>
      </c>
      <c r="AW3" s="92" t="s">
        <v>102</v>
      </c>
      <c r="AX3" s="93" t="s">
        <v>2</v>
      </c>
      <c r="AY3" s="93" t="s">
        <v>71</v>
      </c>
      <c r="AZ3" s="93" t="s">
        <v>73</v>
      </c>
      <c r="BA3" s="93" t="s">
        <v>74</v>
      </c>
      <c r="BB3" s="94" t="s">
        <v>72</v>
      </c>
      <c r="BC3" s="92" t="s">
        <v>102</v>
      </c>
      <c r="BD3" s="93" t="s">
        <v>2</v>
      </c>
      <c r="BE3" s="93" t="s">
        <v>71</v>
      </c>
      <c r="BF3" s="93" t="s">
        <v>73</v>
      </c>
      <c r="BG3" s="93" t="s">
        <v>74</v>
      </c>
      <c r="BH3" s="94" t="s">
        <v>72</v>
      </c>
      <c r="BI3" s="92" t="s">
        <v>102</v>
      </c>
      <c r="BJ3" s="93" t="s">
        <v>2</v>
      </c>
      <c r="BK3" s="93" t="s">
        <v>71</v>
      </c>
      <c r="BL3" s="93" t="s">
        <v>73</v>
      </c>
      <c r="BM3" s="93" t="s">
        <v>74</v>
      </c>
      <c r="BN3" s="94" t="s">
        <v>72</v>
      </c>
      <c r="BO3" s="92" t="s">
        <v>102</v>
      </c>
      <c r="BP3" s="93" t="s">
        <v>2</v>
      </c>
      <c r="BQ3" s="94" t="s">
        <v>71</v>
      </c>
      <c r="BR3" s="92" t="s">
        <v>102</v>
      </c>
      <c r="BS3" s="93" t="s">
        <v>2</v>
      </c>
      <c r="BT3" s="94" t="s">
        <v>71</v>
      </c>
      <c r="BU3" s="92" t="s">
        <v>102</v>
      </c>
      <c r="BV3" s="93" t="s">
        <v>2</v>
      </c>
      <c r="BW3" s="94" t="s">
        <v>71</v>
      </c>
    </row>
    <row r="4" spans="1:75" s="114" customFormat="1" ht="12.75">
      <c r="A4" s="101" t="s">
        <v>39</v>
      </c>
      <c r="B4" s="102" t="s">
        <v>121</v>
      </c>
      <c r="C4" s="103">
        <v>2092</v>
      </c>
      <c r="D4" s="103">
        <v>1413.15</v>
      </c>
      <c r="E4" s="103">
        <v>64412</v>
      </c>
      <c r="F4" s="104">
        <v>226</v>
      </c>
      <c r="G4" s="104">
        <v>172.46</v>
      </c>
      <c r="H4" s="105">
        <v>138138</v>
      </c>
      <c r="I4" s="105">
        <v>126240</v>
      </c>
      <c r="J4" s="105">
        <v>382500</v>
      </c>
      <c r="K4" s="105">
        <v>47296</v>
      </c>
      <c r="L4" s="104">
        <v>204</v>
      </c>
      <c r="M4" s="104">
        <v>170.85</v>
      </c>
      <c r="N4" s="105">
        <v>102222</v>
      </c>
      <c r="O4" s="105">
        <v>96225</v>
      </c>
      <c r="P4" s="105">
        <v>213580</v>
      </c>
      <c r="Q4" s="105">
        <v>46930</v>
      </c>
      <c r="R4" s="104">
        <v>172</v>
      </c>
      <c r="S4" s="104">
        <v>148.31</v>
      </c>
      <c r="T4" s="105">
        <v>91512</v>
      </c>
      <c r="U4" s="105">
        <v>84623</v>
      </c>
      <c r="V4" s="105">
        <v>187000</v>
      </c>
      <c r="W4" s="105">
        <v>55500</v>
      </c>
      <c r="X4" s="104">
        <v>0</v>
      </c>
      <c r="Y4" s="104">
        <v>0</v>
      </c>
      <c r="Z4" s="104">
        <v>0</v>
      </c>
      <c r="AA4" s="104">
        <v>0</v>
      </c>
      <c r="AB4" s="104">
        <v>0</v>
      </c>
      <c r="AC4" s="104">
        <v>0</v>
      </c>
      <c r="AD4" s="106">
        <v>602</v>
      </c>
      <c r="AE4" s="103">
        <v>491.62</v>
      </c>
      <c r="AF4" s="107">
        <v>112645</v>
      </c>
      <c r="AG4" s="103">
        <v>646</v>
      </c>
      <c r="AH4" s="103">
        <v>321.84</v>
      </c>
      <c r="AI4" s="107">
        <v>32367</v>
      </c>
      <c r="AJ4" s="103">
        <v>844</v>
      </c>
      <c r="AK4" s="103">
        <v>599.69</v>
      </c>
      <c r="AL4" s="107">
        <v>54535</v>
      </c>
      <c r="AM4" s="108"/>
      <c r="AN4" s="109">
        <v>2165</v>
      </c>
      <c r="AO4" s="110">
        <v>1486.97</v>
      </c>
      <c r="AP4" s="111">
        <v>63166</v>
      </c>
      <c r="AQ4" s="112">
        <v>223</v>
      </c>
      <c r="AR4" s="110">
        <v>165.84</v>
      </c>
      <c r="AS4" s="113">
        <v>139497</v>
      </c>
      <c r="AT4" s="113">
        <v>126952</v>
      </c>
      <c r="AU4" s="113">
        <v>362342</v>
      </c>
      <c r="AV4" s="111">
        <v>73784</v>
      </c>
      <c r="AW4" s="112">
        <v>205</v>
      </c>
      <c r="AX4" s="110">
        <v>171.51</v>
      </c>
      <c r="AY4" s="113">
        <v>100288</v>
      </c>
      <c r="AZ4" s="113">
        <v>91500</v>
      </c>
      <c r="BA4" s="113">
        <v>210354</v>
      </c>
      <c r="BB4" s="111">
        <v>50780</v>
      </c>
      <c r="BC4" s="112">
        <v>179</v>
      </c>
      <c r="BD4" s="110">
        <v>150.51</v>
      </c>
      <c r="BE4" s="113">
        <v>90663</v>
      </c>
      <c r="BF4" s="113">
        <v>83900</v>
      </c>
      <c r="BG4" s="113">
        <v>355000</v>
      </c>
      <c r="BH4" s="111">
        <v>57200</v>
      </c>
      <c r="BI4" s="112">
        <v>0</v>
      </c>
      <c r="BJ4" s="110">
        <v>0</v>
      </c>
      <c r="BK4" s="113">
        <v>0</v>
      </c>
      <c r="BL4" s="113">
        <v>0</v>
      </c>
      <c r="BM4" s="113">
        <v>0</v>
      </c>
      <c r="BN4" s="111">
        <v>0</v>
      </c>
      <c r="BO4" s="112">
        <v>607</v>
      </c>
      <c r="BP4" s="110">
        <v>487.86</v>
      </c>
      <c r="BQ4" s="111">
        <v>111855</v>
      </c>
      <c r="BR4" s="112">
        <v>714</v>
      </c>
      <c r="BS4" s="110">
        <v>352.07</v>
      </c>
      <c r="BT4" s="111">
        <v>30970</v>
      </c>
      <c r="BU4" s="112">
        <v>844</v>
      </c>
      <c r="BV4" s="110">
        <v>647.04</v>
      </c>
      <c r="BW4" s="111">
        <v>55387</v>
      </c>
    </row>
    <row r="5" spans="1:75" s="95" customFormat="1" ht="12.75">
      <c r="A5" s="96" t="s">
        <v>40</v>
      </c>
      <c r="B5" s="97" t="s">
        <v>41</v>
      </c>
      <c r="C5" s="33">
        <v>3602</v>
      </c>
      <c r="D5" s="33">
        <v>2932.41</v>
      </c>
      <c r="E5" s="33">
        <v>123185</v>
      </c>
      <c r="F5" s="11">
        <v>1007</v>
      </c>
      <c r="G5" s="11">
        <v>950.14</v>
      </c>
      <c r="H5" s="98">
        <v>204230</v>
      </c>
      <c r="I5" s="98">
        <v>183694</v>
      </c>
      <c r="J5" s="98">
        <v>1892086</v>
      </c>
      <c r="K5" s="98">
        <v>62234</v>
      </c>
      <c r="L5" s="11">
        <v>492</v>
      </c>
      <c r="M5" s="11">
        <v>466.98</v>
      </c>
      <c r="N5" s="98">
        <v>136602</v>
      </c>
      <c r="O5" s="98">
        <v>121508</v>
      </c>
      <c r="P5" s="98">
        <v>1073220</v>
      </c>
      <c r="Q5" s="98">
        <v>65990</v>
      </c>
      <c r="R5" s="11">
        <v>391</v>
      </c>
      <c r="S5" s="11">
        <v>373.6</v>
      </c>
      <c r="T5" s="98">
        <v>117499</v>
      </c>
      <c r="U5" s="98">
        <v>100000</v>
      </c>
      <c r="V5" s="98">
        <v>581500</v>
      </c>
      <c r="W5" s="98">
        <v>73736</v>
      </c>
      <c r="X5" s="11">
        <v>0</v>
      </c>
      <c r="Y5" s="11">
        <v>0</v>
      </c>
      <c r="Z5" s="11">
        <v>0</v>
      </c>
      <c r="AA5" s="11">
        <v>0</v>
      </c>
      <c r="AB5" s="11">
        <v>0</v>
      </c>
      <c r="AC5" s="11">
        <v>0</v>
      </c>
      <c r="AD5" s="34">
        <v>1890</v>
      </c>
      <c r="AE5" s="33">
        <v>1790.72</v>
      </c>
      <c r="AF5" s="32">
        <v>168683</v>
      </c>
      <c r="AG5" s="33">
        <v>292</v>
      </c>
      <c r="AH5" s="33">
        <v>148.9</v>
      </c>
      <c r="AI5" s="32">
        <v>41695</v>
      </c>
      <c r="AJ5" s="33">
        <v>1420</v>
      </c>
      <c r="AK5" s="33">
        <v>992.79</v>
      </c>
      <c r="AL5" s="32">
        <v>79386</v>
      </c>
      <c r="AM5" s="47"/>
      <c r="AN5" s="33">
        <v>3522</v>
      </c>
      <c r="AO5" s="34">
        <v>2902.74</v>
      </c>
      <c r="AP5" s="36">
        <v>117636</v>
      </c>
      <c r="AQ5" s="35">
        <v>989</v>
      </c>
      <c r="AR5" s="34">
        <v>944.86</v>
      </c>
      <c r="AS5" s="37">
        <v>194740</v>
      </c>
      <c r="AT5" s="37">
        <v>177742</v>
      </c>
      <c r="AU5" s="37">
        <v>1373787</v>
      </c>
      <c r="AV5" s="36">
        <v>61014</v>
      </c>
      <c r="AW5" s="35">
        <v>510</v>
      </c>
      <c r="AX5" s="34">
        <v>496.2</v>
      </c>
      <c r="AY5" s="37">
        <v>124812</v>
      </c>
      <c r="AZ5" s="37">
        <v>115889</v>
      </c>
      <c r="BA5" s="37">
        <v>764571</v>
      </c>
      <c r="BB5" s="36">
        <v>64696</v>
      </c>
      <c r="BC5" s="35">
        <v>354</v>
      </c>
      <c r="BD5" s="34">
        <v>342.25</v>
      </c>
      <c r="BE5" s="37">
        <v>113365</v>
      </c>
      <c r="BF5" s="37">
        <v>96563</v>
      </c>
      <c r="BG5" s="37">
        <v>530000</v>
      </c>
      <c r="BH5" s="36">
        <v>68016</v>
      </c>
      <c r="BI5" s="35">
        <v>0</v>
      </c>
      <c r="BJ5" s="34">
        <v>0</v>
      </c>
      <c r="BK5" s="75">
        <v>0</v>
      </c>
      <c r="BL5" s="75">
        <v>0</v>
      </c>
      <c r="BM5" s="75">
        <v>0</v>
      </c>
      <c r="BN5" s="76">
        <v>0</v>
      </c>
      <c r="BO5" s="35">
        <v>1853</v>
      </c>
      <c r="BP5" s="34">
        <v>1783.31</v>
      </c>
      <c r="BQ5" s="36">
        <v>159947</v>
      </c>
      <c r="BR5" s="35">
        <v>284</v>
      </c>
      <c r="BS5" s="34">
        <v>147.61</v>
      </c>
      <c r="BT5" s="36">
        <v>35002</v>
      </c>
      <c r="BU5" s="35">
        <v>1385</v>
      </c>
      <c r="BV5" s="34">
        <v>971.82</v>
      </c>
      <c r="BW5" s="36">
        <v>77971</v>
      </c>
    </row>
    <row r="6" spans="1:75" s="114" customFormat="1" ht="12.75">
      <c r="A6" s="101" t="s">
        <v>48</v>
      </c>
      <c r="B6" s="102" t="s">
        <v>49</v>
      </c>
      <c r="C6" s="109">
        <v>1348</v>
      </c>
      <c r="D6" s="109">
        <v>1181.36</v>
      </c>
      <c r="E6" s="109">
        <v>94201</v>
      </c>
      <c r="F6" s="104">
        <v>263</v>
      </c>
      <c r="G6" s="104">
        <v>257.81</v>
      </c>
      <c r="H6" s="105">
        <v>175667</v>
      </c>
      <c r="I6" s="105">
        <v>158000</v>
      </c>
      <c r="J6" s="105">
        <v>395130</v>
      </c>
      <c r="K6" s="105">
        <v>62072</v>
      </c>
      <c r="L6" s="104">
        <v>148</v>
      </c>
      <c r="M6" s="104">
        <v>145.68</v>
      </c>
      <c r="N6" s="105">
        <v>131565</v>
      </c>
      <c r="O6" s="105">
        <v>116828</v>
      </c>
      <c r="P6" s="105">
        <v>259872</v>
      </c>
      <c r="Q6" s="105">
        <v>59464</v>
      </c>
      <c r="R6" s="104">
        <v>135</v>
      </c>
      <c r="S6" s="104">
        <v>133.84</v>
      </c>
      <c r="T6" s="105">
        <v>118897</v>
      </c>
      <c r="U6" s="105">
        <v>105000</v>
      </c>
      <c r="V6" s="105">
        <v>236080</v>
      </c>
      <c r="W6" s="105">
        <v>5200</v>
      </c>
      <c r="X6" s="104">
        <v>0</v>
      </c>
      <c r="Y6" s="104">
        <v>0</v>
      </c>
      <c r="Z6" s="104">
        <v>0</v>
      </c>
      <c r="AA6" s="104">
        <v>0</v>
      </c>
      <c r="AB6" s="104">
        <v>0</v>
      </c>
      <c r="AC6" s="104">
        <v>0</v>
      </c>
      <c r="AD6" s="110">
        <v>546</v>
      </c>
      <c r="AE6" s="109">
        <v>537.33</v>
      </c>
      <c r="AF6" s="107">
        <v>149676</v>
      </c>
      <c r="AG6" s="109">
        <v>82</v>
      </c>
      <c r="AH6" s="109">
        <v>41</v>
      </c>
      <c r="AI6" s="107">
        <v>34743</v>
      </c>
      <c r="AJ6" s="109">
        <v>720</v>
      </c>
      <c r="AK6" s="109">
        <v>603.03</v>
      </c>
      <c r="AL6" s="107">
        <v>58904</v>
      </c>
      <c r="AM6" s="108"/>
      <c r="AN6" s="112">
        <v>1338</v>
      </c>
      <c r="AO6" s="110">
        <v>1183.15</v>
      </c>
      <c r="AP6" s="115">
        <v>90699</v>
      </c>
      <c r="AQ6" s="112">
        <v>256</v>
      </c>
      <c r="AR6" s="110">
        <v>249.53</v>
      </c>
      <c r="AS6" s="116">
        <v>168939</v>
      </c>
      <c r="AT6" s="116">
        <v>152585</v>
      </c>
      <c r="AU6" s="116">
        <v>379624</v>
      </c>
      <c r="AV6" s="115">
        <v>87602</v>
      </c>
      <c r="AW6" s="112">
        <v>153</v>
      </c>
      <c r="AX6" s="110">
        <v>149.9</v>
      </c>
      <c r="AY6" s="116">
        <v>125434</v>
      </c>
      <c r="AZ6" s="116">
        <v>107944</v>
      </c>
      <c r="BA6" s="116">
        <v>275000</v>
      </c>
      <c r="BB6" s="115">
        <v>24128</v>
      </c>
      <c r="BC6" s="112">
        <v>132</v>
      </c>
      <c r="BD6" s="110">
        <v>130.73</v>
      </c>
      <c r="BE6" s="116">
        <v>119751</v>
      </c>
      <c r="BF6" s="116">
        <v>102487</v>
      </c>
      <c r="BG6" s="116">
        <v>227000</v>
      </c>
      <c r="BH6" s="115">
        <v>74970</v>
      </c>
      <c r="BI6" s="112">
        <v>0</v>
      </c>
      <c r="BJ6" s="110">
        <v>0</v>
      </c>
      <c r="BK6" s="117">
        <v>0</v>
      </c>
      <c r="BL6" s="117">
        <v>0</v>
      </c>
      <c r="BM6" s="117">
        <v>0</v>
      </c>
      <c r="BN6" s="118">
        <v>0</v>
      </c>
      <c r="BO6" s="112">
        <v>541</v>
      </c>
      <c r="BP6" s="110">
        <v>530.16</v>
      </c>
      <c r="BQ6" s="115">
        <v>144634</v>
      </c>
      <c r="BR6" s="112">
        <v>84</v>
      </c>
      <c r="BS6" s="110">
        <v>42</v>
      </c>
      <c r="BT6" s="115">
        <v>35707</v>
      </c>
      <c r="BU6" s="112">
        <v>713</v>
      </c>
      <c r="BV6" s="110">
        <v>610.99</v>
      </c>
      <c r="BW6" s="115">
        <v>56254</v>
      </c>
    </row>
    <row r="7" spans="1:75" s="95" customFormat="1" ht="12.75">
      <c r="A7" s="96" t="s">
        <v>42</v>
      </c>
      <c r="B7" s="97" t="s">
        <v>43</v>
      </c>
      <c r="C7" s="33">
        <v>1201</v>
      </c>
      <c r="D7" s="33">
        <v>734.21</v>
      </c>
      <c r="E7" s="33">
        <v>69389</v>
      </c>
      <c r="F7" s="11">
        <v>171</v>
      </c>
      <c r="G7" s="11">
        <v>100.3</v>
      </c>
      <c r="H7" s="98">
        <v>119504</v>
      </c>
      <c r="I7" s="98">
        <v>112884</v>
      </c>
      <c r="J7" s="98">
        <v>277096</v>
      </c>
      <c r="K7" s="98">
        <v>69768</v>
      </c>
      <c r="L7" s="11">
        <v>185</v>
      </c>
      <c r="M7" s="11">
        <v>107.34</v>
      </c>
      <c r="N7" s="98">
        <v>90722</v>
      </c>
      <c r="O7" s="98">
        <v>86238</v>
      </c>
      <c r="P7" s="98">
        <v>159900</v>
      </c>
      <c r="Q7" s="98">
        <v>60604</v>
      </c>
      <c r="R7" s="11">
        <v>150</v>
      </c>
      <c r="S7" s="11">
        <v>100.8</v>
      </c>
      <c r="T7" s="98">
        <v>86983</v>
      </c>
      <c r="U7" s="98">
        <v>75237</v>
      </c>
      <c r="V7" s="98">
        <v>195668</v>
      </c>
      <c r="W7" s="98">
        <v>56084</v>
      </c>
      <c r="X7" s="11">
        <v>0</v>
      </c>
      <c r="Y7" s="11">
        <v>0</v>
      </c>
      <c r="Z7" s="11">
        <v>0</v>
      </c>
      <c r="AA7" s="11">
        <v>0</v>
      </c>
      <c r="AB7" s="11">
        <v>0</v>
      </c>
      <c r="AC7" s="11">
        <v>0</v>
      </c>
      <c r="AD7" s="34">
        <v>506</v>
      </c>
      <c r="AE7" s="33">
        <v>308.44</v>
      </c>
      <c r="AF7" s="32">
        <v>99340</v>
      </c>
      <c r="AG7" s="33">
        <v>61</v>
      </c>
      <c r="AH7" s="33">
        <v>30.22</v>
      </c>
      <c r="AI7" s="32">
        <v>35721</v>
      </c>
      <c r="AJ7" s="33">
        <v>634</v>
      </c>
      <c r="AK7" s="33">
        <v>395.55</v>
      </c>
      <c r="AL7" s="32">
        <v>48724</v>
      </c>
      <c r="AM7" s="47"/>
      <c r="AN7" s="35">
        <v>1225</v>
      </c>
      <c r="AO7" s="34">
        <v>750.64</v>
      </c>
      <c r="AP7" s="36">
        <v>68698</v>
      </c>
      <c r="AQ7" s="35">
        <v>173</v>
      </c>
      <c r="AR7" s="34">
        <v>107.15</v>
      </c>
      <c r="AS7" s="37">
        <v>122366</v>
      </c>
      <c r="AT7" s="37">
        <v>114346</v>
      </c>
      <c r="AU7" s="37">
        <v>277096</v>
      </c>
      <c r="AV7" s="36">
        <v>69768</v>
      </c>
      <c r="AW7" s="35">
        <v>190</v>
      </c>
      <c r="AX7" s="34">
        <v>113.14</v>
      </c>
      <c r="AY7" s="37">
        <v>91028</v>
      </c>
      <c r="AZ7" s="37">
        <v>87126</v>
      </c>
      <c r="BA7" s="37">
        <v>159740</v>
      </c>
      <c r="BB7" s="36">
        <v>60604</v>
      </c>
      <c r="BC7" s="35">
        <v>147</v>
      </c>
      <c r="BD7" s="34">
        <v>93.37</v>
      </c>
      <c r="BE7" s="37">
        <v>83781</v>
      </c>
      <c r="BF7" s="37">
        <v>75000</v>
      </c>
      <c r="BG7" s="37">
        <v>200668</v>
      </c>
      <c r="BH7" s="36">
        <v>56084</v>
      </c>
      <c r="BI7" s="35">
        <v>0</v>
      </c>
      <c r="BJ7" s="34">
        <v>0</v>
      </c>
      <c r="BK7" s="75">
        <v>0</v>
      </c>
      <c r="BL7" s="75">
        <v>0</v>
      </c>
      <c r="BM7" s="75">
        <v>0</v>
      </c>
      <c r="BN7" s="76">
        <v>0</v>
      </c>
      <c r="BO7" s="35">
        <v>510</v>
      </c>
      <c r="BP7" s="34">
        <v>313.66</v>
      </c>
      <c r="BQ7" s="36">
        <v>99570</v>
      </c>
      <c r="BR7" s="35">
        <v>68</v>
      </c>
      <c r="BS7" s="34">
        <v>33.45</v>
      </c>
      <c r="BT7" s="36">
        <v>35195</v>
      </c>
      <c r="BU7" s="35">
        <v>647</v>
      </c>
      <c r="BV7" s="34">
        <v>403.53</v>
      </c>
      <c r="BW7" s="36">
        <v>47884</v>
      </c>
    </row>
    <row r="8" spans="1:75" s="114" customFormat="1" ht="12.75">
      <c r="A8" s="101" t="s">
        <v>15</v>
      </c>
      <c r="B8" s="102" t="s">
        <v>150</v>
      </c>
      <c r="C8" s="109">
        <v>1669</v>
      </c>
      <c r="D8" s="109">
        <v>1040.75</v>
      </c>
      <c r="E8" s="109">
        <v>60868</v>
      </c>
      <c r="F8" s="104">
        <v>269</v>
      </c>
      <c r="G8" s="104">
        <v>162.06</v>
      </c>
      <c r="H8" s="105">
        <v>105702</v>
      </c>
      <c r="I8" s="105">
        <v>94326</v>
      </c>
      <c r="J8" s="105">
        <v>437750</v>
      </c>
      <c r="K8" s="105">
        <v>71372</v>
      </c>
      <c r="L8" s="104">
        <v>218</v>
      </c>
      <c r="M8" s="104">
        <v>126.44</v>
      </c>
      <c r="N8" s="105">
        <v>82417</v>
      </c>
      <c r="O8" s="105">
        <v>74266</v>
      </c>
      <c r="P8" s="105">
        <v>203544</v>
      </c>
      <c r="Q8" s="105">
        <v>55042</v>
      </c>
      <c r="R8" s="104">
        <v>178</v>
      </c>
      <c r="S8" s="104">
        <v>93.52</v>
      </c>
      <c r="T8" s="105">
        <v>76893</v>
      </c>
      <c r="U8" s="105">
        <v>67882</v>
      </c>
      <c r="V8" s="105">
        <v>151036</v>
      </c>
      <c r="W8" s="105">
        <v>55100</v>
      </c>
      <c r="X8" s="104">
        <v>0</v>
      </c>
      <c r="Y8" s="104">
        <v>0</v>
      </c>
      <c r="Z8" s="104">
        <v>0</v>
      </c>
      <c r="AA8" s="104">
        <v>0</v>
      </c>
      <c r="AB8" s="104">
        <v>0</v>
      </c>
      <c r="AC8" s="104">
        <v>0</v>
      </c>
      <c r="AD8" s="110">
        <v>665</v>
      </c>
      <c r="AE8" s="109">
        <v>382.02</v>
      </c>
      <c r="AF8" s="107">
        <v>90357</v>
      </c>
      <c r="AG8" s="109">
        <v>191</v>
      </c>
      <c r="AH8" s="109">
        <v>93.83</v>
      </c>
      <c r="AI8" s="107">
        <v>23255</v>
      </c>
      <c r="AJ8" s="109">
        <v>813</v>
      </c>
      <c r="AK8" s="109">
        <v>564.9</v>
      </c>
      <c r="AL8" s="107">
        <v>45583</v>
      </c>
      <c r="AM8" s="108"/>
      <c r="AN8" s="112">
        <v>1605</v>
      </c>
      <c r="AO8" s="110">
        <v>995.77</v>
      </c>
      <c r="AP8" s="115">
        <v>59230</v>
      </c>
      <c r="AQ8" s="112">
        <v>249</v>
      </c>
      <c r="AR8" s="110">
        <v>150.83</v>
      </c>
      <c r="AS8" s="116">
        <v>99129</v>
      </c>
      <c r="AT8" s="116">
        <v>90740</v>
      </c>
      <c r="AU8" s="116">
        <v>450000</v>
      </c>
      <c r="AV8" s="115">
        <v>65000</v>
      </c>
      <c r="AW8" s="112">
        <v>241</v>
      </c>
      <c r="AX8" s="110">
        <v>142.26</v>
      </c>
      <c r="AY8" s="116">
        <v>78097</v>
      </c>
      <c r="AZ8" s="116">
        <v>71732</v>
      </c>
      <c r="BA8" s="116">
        <v>155424</v>
      </c>
      <c r="BB8" s="115">
        <v>44000</v>
      </c>
      <c r="BC8" s="112">
        <v>163</v>
      </c>
      <c r="BD8" s="110">
        <v>86.86</v>
      </c>
      <c r="BE8" s="116">
        <v>75271</v>
      </c>
      <c r="BF8" s="116">
        <v>65376</v>
      </c>
      <c r="BG8" s="116">
        <v>150000</v>
      </c>
      <c r="BH8" s="115">
        <v>52800</v>
      </c>
      <c r="BI8" s="112">
        <v>0</v>
      </c>
      <c r="BJ8" s="110">
        <v>0</v>
      </c>
      <c r="BK8" s="117">
        <v>0</v>
      </c>
      <c r="BL8" s="117">
        <v>0</v>
      </c>
      <c r="BM8" s="117">
        <v>0</v>
      </c>
      <c r="BN8" s="118">
        <v>0</v>
      </c>
      <c r="BO8" s="112">
        <v>653</v>
      </c>
      <c r="BP8" s="110">
        <v>379.95</v>
      </c>
      <c r="BQ8" s="115">
        <v>85412</v>
      </c>
      <c r="BR8" s="112">
        <v>144</v>
      </c>
      <c r="BS8" s="110">
        <v>69.92</v>
      </c>
      <c r="BT8" s="115">
        <v>28652</v>
      </c>
      <c r="BU8" s="112">
        <v>808</v>
      </c>
      <c r="BV8" s="110">
        <v>545.9</v>
      </c>
      <c r="BW8" s="115">
        <v>43521</v>
      </c>
    </row>
    <row r="9" spans="1:75" s="95" customFormat="1" ht="12.75">
      <c r="A9" s="96" t="s">
        <v>50</v>
      </c>
      <c r="B9" s="97" t="s">
        <v>153</v>
      </c>
      <c r="C9" s="33">
        <v>255</v>
      </c>
      <c r="D9" s="33">
        <v>183.19</v>
      </c>
      <c r="E9" s="33">
        <v>66704</v>
      </c>
      <c r="F9" s="11">
        <v>27</v>
      </c>
      <c r="G9" s="11">
        <v>26.5</v>
      </c>
      <c r="H9" s="98">
        <v>73764</v>
      </c>
      <c r="I9" s="98">
        <v>70852</v>
      </c>
      <c r="J9" s="98">
        <v>130080</v>
      </c>
      <c r="K9" s="98">
        <v>46122</v>
      </c>
      <c r="L9" s="11">
        <v>37</v>
      </c>
      <c r="M9" s="11">
        <v>36</v>
      </c>
      <c r="N9" s="98">
        <v>61825</v>
      </c>
      <c r="O9" s="98">
        <v>58952</v>
      </c>
      <c r="P9" s="98">
        <v>107780</v>
      </c>
      <c r="Q9" s="98">
        <v>12916</v>
      </c>
      <c r="R9" s="11">
        <v>47</v>
      </c>
      <c r="S9" s="11">
        <v>47</v>
      </c>
      <c r="T9" s="98">
        <v>60096</v>
      </c>
      <c r="U9" s="98">
        <v>50374</v>
      </c>
      <c r="V9" s="98">
        <v>129070</v>
      </c>
      <c r="W9" s="98">
        <v>17118</v>
      </c>
      <c r="X9" s="11">
        <v>0</v>
      </c>
      <c r="Y9" s="11">
        <v>0</v>
      </c>
      <c r="Z9" s="11">
        <v>0</v>
      </c>
      <c r="AA9" s="11">
        <v>0</v>
      </c>
      <c r="AB9" s="11">
        <v>0</v>
      </c>
      <c r="AC9" s="11">
        <v>0</v>
      </c>
      <c r="AD9" s="34">
        <v>111</v>
      </c>
      <c r="AE9" s="33">
        <v>109.5</v>
      </c>
      <c r="AF9" s="32">
        <v>63997</v>
      </c>
      <c r="AG9" s="162" t="s">
        <v>156</v>
      </c>
      <c r="AH9" s="162" t="s">
        <v>156</v>
      </c>
      <c r="AI9" s="163" t="s">
        <v>156</v>
      </c>
      <c r="AJ9" s="33">
        <v>143</v>
      </c>
      <c r="AK9" s="33">
        <v>73.21</v>
      </c>
      <c r="AL9" s="32">
        <v>68869</v>
      </c>
      <c r="AM9" s="47"/>
      <c r="AN9" s="35">
        <v>282</v>
      </c>
      <c r="AO9" s="34">
        <v>200.51</v>
      </c>
      <c r="AP9" s="36">
        <v>48958</v>
      </c>
      <c r="AQ9" s="35">
        <v>32</v>
      </c>
      <c r="AR9" s="34">
        <v>31.5</v>
      </c>
      <c r="AS9" s="37">
        <v>71565</v>
      </c>
      <c r="AT9" s="37">
        <v>65277</v>
      </c>
      <c r="AU9" s="37">
        <v>151248</v>
      </c>
      <c r="AV9" s="36">
        <v>17702</v>
      </c>
      <c r="AW9" s="35">
        <v>39</v>
      </c>
      <c r="AX9" s="34">
        <v>38.5</v>
      </c>
      <c r="AY9" s="37">
        <v>67279</v>
      </c>
      <c r="AZ9" s="37">
        <v>56696</v>
      </c>
      <c r="BA9" s="37">
        <v>141086</v>
      </c>
      <c r="BB9" s="36">
        <v>34000</v>
      </c>
      <c r="BC9" s="35">
        <v>52</v>
      </c>
      <c r="BD9" s="34">
        <v>52</v>
      </c>
      <c r="BE9" s="37">
        <v>53188</v>
      </c>
      <c r="BF9" s="37">
        <v>46567</v>
      </c>
      <c r="BG9" s="37">
        <v>128398</v>
      </c>
      <c r="BH9" s="36">
        <v>30000</v>
      </c>
      <c r="BI9" s="35">
        <v>0</v>
      </c>
      <c r="BJ9" s="34">
        <v>0</v>
      </c>
      <c r="BK9" s="75">
        <v>0</v>
      </c>
      <c r="BL9" s="75">
        <v>0</v>
      </c>
      <c r="BM9" s="75">
        <v>0</v>
      </c>
      <c r="BN9" s="76">
        <v>0</v>
      </c>
      <c r="BO9" s="35">
        <v>123</v>
      </c>
      <c r="BP9" s="34">
        <v>122</v>
      </c>
      <c r="BQ9" s="36">
        <v>62437</v>
      </c>
      <c r="BR9" s="35">
        <v>0</v>
      </c>
      <c r="BS9" s="34">
        <v>0</v>
      </c>
      <c r="BT9" s="36">
        <v>0</v>
      </c>
      <c r="BU9" s="35">
        <v>159</v>
      </c>
      <c r="BV9" s="34">
        <v>78.51</v>
      </c>
      <c r="BW9" s="36">
        <v>38531</v>
      </c>
    </row>
    <row r="10" spans="1:75" s="114" customFormat="1" ht="12.75">
      <c r="A10" s="101" t="s">
        <v>51</v>
      </c>
      <c r="B10" s="102" t="s">
        <v>52</v>
      </c>
      <c r="C10" s="109">
        <v>1719</v>
      </c>
      <c r="D10" s="109">
        <v>1237.17</v>
      </c>
      <c r="E10" s="109">
        <v>66760</v>
      </c>
      <c r="F10" s="104">
        <v>265</v>
      </c>
      <c r="G10" s="104">
        <v>247.94</v>
      </c>
      <c r="H10" s="105">
        <v>138732</v>
      </c>
      <c r="I10" s="105">
        <v>125000</v>
      </c>
      <c r="J10" s="105">
        <v>300000</v>
      </c>
      <c r="K10" s="105">
        <v>70718</v>
      </c>
      <c r="L10" s="104">
        <v>206</v>
      </c>
      <c r="M10" s="104">
        <v>198.15</v>
      </c>
      <c r="N10" s="105">
        <v>94531</v>
      </c>
      <c r="O10" s="105">
        <v>86815</v>
      </c>
      <c r="P10" s="105">
        <v>205002</v>
      </c>
      <c r="Q10" s="105">
        <v>60130</v>
      </c>
      <c r="R10" s="104">
        <v>175</v>
      </c>
      <c r="S10" s="104">
        <v>172.92</v>
      </c>
      <c r="T10" s="105">
        <v>88127</v>
      </c>
      <c r="U10" s="105">
        <v>78000</v>
      </c>
      <c r="V10" s="105">
        <v>185510</v>
      </c>
      <c r="W10" s="105">
        <v>55530</v>
      </c>
      <c r="X10" s="104">
        <v>0</v>
      </c>
      <c r="Y10" s="104">
        <v>0</v>
      </c>
      <c r="Z10" s="104">
        <v>0</v>
      </c>
      <c r="AA10" s="104">
        <v>0</v>
      </c>
      <c r="AB10" s="104">
        <v>0</v>
      </c>
      <c r="AC10" s="104">
        <v>0</v>
      </c>
      <c r="AD10" s="110">
        <v>646</v>
      </c>
      <c r="AE10" s="109">
        <v>619.01</v>
      </c>
      <c r="AF10" s="107">
        <v>110928</v>
      </c>
      <c r="AG10" s="109">
        <v>394</v>
      </c>
      <c r="AH10" s="109">
        <v>143.95</v>
      </c>
      <c r="AI10" s="107">
        <v>25797</v>
      </c>
      <c r="AJ10" s="109">
        <v>679</v>
      </c>
      <c r="AK10" s="109">
        <v>474.21</v>
      </c>
      <c r="AL10" s="107">
        <v>48508</v>
      </c>
      <c r="AM10" s="108"/>
      <c r="AN10" s="109">
        <v>1691</v>
      </c>
      <c r="AO10" s="110">
        <v>1229.27</v>
      </c>
      <c r="AP10" s="115">
        <v>65481</v>
      </c>
      <c r="AQ10" s="112">
        <v>258</v>
      </c>
      <c r="AR10" s="110">
        <v>243</v>
      </c>
      <c r="AS10" s="116">
        <v>137617</v>
      </c>
      <c r="AT10" s="116">
        <v>122994</v>
      </c>
      <c r="AU10" s="116">
        <v>300000</v>
      </c>
      <c r="AV10" s="115">
        <v>70718</v>
      </c>
      <c r="AW10" s="112">
        <v>215</v>
      </c>
      <c r="AX10" s="110">
        <v>209.38</v>
      </c>
      <c r="AY10" s="116">
        <v>93351</v>
      </c>
      <c r="AZ10" s="116">
        <v>87112</v>
      </c>
      <c r="BA10" s="116">
        <v>205002</v>
      </c>
      <c r="BB10" s="115">
        <v>60130</v>
      </c>
      <c r="BC10" s="112">
        <v>181</v>
      </c>
      <c r="BD10" s="110">
        <v>178.42</v>
      </c>
      <c r="BE10" s="116">
        <v>87091</v>
      </c>
      <c r="BF10" s="116">
        <v>77418</v>
      </c>
      <c r="BG10" s="116">
        <v>183502</v>
      </c>
      <c r="BH10" s="115">
        <v>55858</v>
      </c>
      <c r="BI10" s="112">
        <v>0</v>
      </c>
      <c r="BJ10" s="110">
        <v>0</v>
      </c>
      <c r="BK10" s="117">
        <v>0</v>
      </c>
      <c r="BL10" s="117">
        <v>0</v>
      </c>
      <c r="BM10" s="117">
        <v>0</v>
      </c>
      <c r="BN10" s="118">
        <v>0</v>
      </c>
      <c r="BO10" s="112">
        <v>654</v>
      </c>
      <c r="BP10" s="110">
        <v>630.8</v>
      </c>
      <c r="BQ10" s="115">
        <v>109081</v>
      </c>
      <c r="BR10" s="112">
        <v>384</v>
      </c>
      <c r="BS10" s="110">
        <v>142.68</v>
      </c>
      <c r="BT10" s="115">
        <v>29186</v>
      </c>
      <c r="BU10" s="112">
        <v>653</v>
      </c>
      <c r="BV10" s="110">
        <v>455.79</v>
      </c>
      <c r="BW10" s="115">
        <v>43158</v>
      </c>
    </row>
    <row r="11" spans="1:75" s="95" customFormat="1" ht="12.75">
      <c r="A11" s="96" t="s">
        <v>57</v>
      </c>
      <c r="B11" s="97" t="s">
        <v>58</v>
      </c>
      <c r="C11" s="33">
        <v>603</v>
      </c>
      <c r="D11" s="33">
        <v>341.59</v>
      </c>
      <c r="E11" s="33">
        <v>55168</v>
      </c>
      <c r="F11" s="11">
        <v>64</v>
      </c>
      <c r="G11" s="11">
        <v>42.96</v>
      </c>
      <c r="H11" s="98">
        <v>103822</v>
      </c>
      <c r="I11" s="98">
        <v>97687</v>
      </c>
      <c r="J11" s="98">
        <v>177628</v>
      </c>
      <c r="K11" s="98">
        <v>56526</v>
      </c>
      <c r="L11" s="11">
        <v>92</v>
      </c>
      <c r="M11" s="11">
        <v>61.9</v>
      </c>
      <c r="N11" s="98">
        <v>86697</v>
      </c>
      <c r="O11" s="98">
        <v>77004</v>
      </c>
      <c r="P11" s="98">
        <v>149886</v>
      </c>
      <c r="Q11" s="98">
        <v>54360</v>
      </c>
      <c r="R11" s="11">
        <v>58</v>
      </c>
      <c r="S11" s="11">
        <v>32.98</v>
      </c>
      <c r="T11" s="98">
        <v>74234</v>
      </c>
      <c r="U11" s="98">
        <v>67097</v>
      </c>
      <c r="V11" s="98">
        <v>133104</v>
      </c>
      <c r="W11" s="98">
        <v>21966</v>
      </c>
      <c r="X11" s="11">
        <v>0</v>
      </c>
      <c r="Y11" s="11">
        <v>0</v>
      </c>
      <c r="Z11" s="11">
        <v>0</v>
      </c>
      <c r="AA11" s="11">
        <v>0</v>
      </c>
      <c r="AB11" s="11">
        <v>0</v>
      </c>
      <c r="AC11" s="11">
        <v>0</v>
      </c>
      <c r="AD11" s="34">
        <v>214</v>
      </c>
      <c r="AE11" s="33">
        <v>137.84</v>
      </c>
      <c r="AF11" s="32">
        <v>88441</v>
      </c>
      <c r="AG11" s="33">
        <v>75</v>
      </c>
      <c r="AH11" s="33">
        <v>31.34</v>
      </c>
      <c r="AI11" s="32">
        <v>22307</v>
      </c>
      <c r="AJ11" s="33">
        <v>314</v>
      </c>
      <c r="AK11" s="33">
        <v>172.41</v>
      </c>
      <c r="AL11" s="32">
        <v>40341</v>
      </c>
      <c r="AM11" s="47"/>
      <c r="AN11" s="35">
        <v>573</v>
      </c>
      <c r="AO11" s="34">
        <v>413.2</v>
      </c>
      <c r="AP11" s="36">
        <v>54811</v>
      </c>
      <c r="AQ11" s="35">
        <v>65</v>
      </c>
      <c r="AR11" s="34">
        <v>59.75</v>
      </c>
      <c r="AS11" s="37">
        <v>101456</v>
      </c>
      <c r="AT11" s="37">
        <v>97456</v>
      </c>
      <c r="AU11" s="37">
        <v>176038</v>
      </c>
      <c r="AV11" s="36">
        <v>55556</v>
      </c>
      <c r="AW11" s="35">
        <v>90</v>
      </c>
      <c r="AX11" s="34">
        <v>84.51</v>
      </c>
      <c r="AY11" s="37">
        <v>84944</v>
      </c>
      <c r="AZ11" s="37">
        <v>76084</v>
      </c>
      <c r="BA11" s="37">
        <v>145672</v>
      </c>
      <c r="BB11" s="36">
        <v>35552</v>
      </c>
      <c r="BC11" s="35">
        <v>60</v>
      </c>
      <c r="BD11" s="34">
        <v>58.5</v>
      </c>
      <c r="BE11" s="37">
        <v>70167</v>
      </c>
      <c r="BF11" s="37">
        <v>62845</v>
      </c>
      <c r="BG11" s="37">
        <v>122038</v>
      </c>
      <c r="BH11" s="36">
        <v>40166</v>
      </c>
      <c r="BI11" s="35">
        <v>0</v>
      </c>
      <c r="BJ11" s="34">
        <v>0</v>
      </c>
      <c r="BK11" s="75">
        <v>0</v>
      </c>
      <c r="BL11" s="75">
        <v>0</v>
      </c>
      <c r="BM11" s="75">
        <v>0</v>
      </c>
      <c r="BN11" s="76">
        <v>0</v>
      </c>
      <c r="BO11" s="35">
        <v>215</v>
      </c>
      <c r="BP11" s="34">
        <v>202.76</v>
      </c>
      <c r="BQ11" s="36">
        <v>85812</v>
      </c>
      <c r="BR11" s="35">
        <v>81</v>
      </c>
      <c r="BS11" s="34">
        <v>34.25</v>
      </c>
      <c r="BT11" s="36">
        <v>22664</v>
      </c>
      <c r="BU11" s="35">
        <v>277</v>
      </c>
      <c r="BV11" s="34">
        <v>176.19</v>
      </c>
      <c r="BW11" s="36">
        <v>40148</v>
      </c>
    </row>
    <row r="12" spans="1:75" s="114" customFormat="1" ht="12.75">
      <c r="A12" s="101" t="s">
        <v>27</v>
      </c>
      <c r="B12" s="102" t="s">
        <v>28</v>
      </c>
      <c r="C12" s="109">
        <v>4001</v>
      </c>
      <c r="D12" s="109">
        <v>2966.92</v>
      </c>
      <c r="E12" s="109">
        <v>89866</v>
      </c>
      <c r="F12" s="104">
        <v>926</v>
      </c>
      <c r="G12" s="104">
        <v>832.13</v>
      </c>
      <c r="H12" s="105">
        <v>160762</v>
      </c>
      <c r="I12" s="105">
        <v>145595</v>
      </c>
      <c r="J12" s="105">
        <v>978593</v>
      </c>
      <c r="K12" s="105">
        <v>39808</v>
      </c>
      <c r="L12" s="104">
        <v>463</v>
      </c>
      <c r="M12" s="104">
        <v>427.29</v>
      </c>
      <c r="N12" s="105">
        <v>110966</v>
      </c>
      <c r="O12" s="105">
        <v>102388</v>
      </c>
      <c r="P12" s="105">
        <v>269814</v>
      </c>
      <c r="Q12" s="105">
        <v>58870</v>
      </c>
      <c r="R12" s="104">
        <v>330</v>
      </c>
      <c r="S12" s="104">
        <v>318.43</v>
      </c>
      <c r="T12" s="105">
        <v>103337</v>
      </c>
      <c r="U12" s="105">
        <v>91802</v>
      </c>
      <c r="V12" s="105">
        <v>249254</v>
      </c>
      <c r="W12" s="105">
        <v>61528</v>
      </c>
      <c r="X12" s="104">
        <v>0</v>
      </c>
      <c r="Y12" s="104">
        <v>0</v>
      </c>
      <c r="Z12" s="104">
        <v>0</v>
      </c>
      <c r="AA12" s="104">
        <v>0</v>
      </c>
      <c r="AB12" s="104">
        <v>0</v>
      </c>
      <c r="AC12" s="104">
        <v>0</v>
      </c>
      <c r="AD12" s="110">
        <v>1719</v>
      </c>
      <c r="AE12" s="109">
        <v>1577.85</v>
      </c>
      <c r="AF12" s="107">
        <v>136326</v>
      </c>
      <c r="AG12" s="109">
        <v>1253</v>
      </c>
      <c r="AH12" s="109">
        <v>567.82</v>
      </c>
      <c r="AI12" s="107">
        <v>33893</v>
      </c>
      <c r="AJ12" s="109">
        <v>1029</v>
      </c>
      <c r="AK12" s="109">
        <v>821.25</v>
      </c>
      <c r="AL12" s="107">
        <v>80409</v>
      </c>
      <c r="AM12" s="108"/>
      <c r="AN12" s="109">
        <v>4065</v>
      </c>
      <c r="AO12" s="110">
        <v>3104.86</v>
      </c>
      <c r="AP12" s="115">
        <v>86520</v>
      </c>
      <c r="AQ12" s="112">
        <v>929</v>
      </c>
      <c r="AR12" s="110">
        <v>853.23</v>
      </c>
      <c r="AS12" s="116">
        <v>157736</v>
      </c>
      <c r="AT12" s="116">
        <v>144162</v>
      </c>
      <c r="AU12" s="116">
        <v>365366</v>
      </c>
      <c r="AV12" s="115">
        <v>9064</v>
      </c>
      <c r="AW12" s="112">
        <v>481</v>
      </c>
      <c r="AX12" s="110">
        <v>458.97</v>
      </c>
      <c r="AY12" s="116">
        <v>107826</v>
      </c>
      <c r="AZ12" s="116">
        <v>100754</v>
      </c>
      <c r="BA12" s="116">
        <v>254630</v>
      </c>
      <c r="BB12" s="115">
        <v>8170</v>
      </c>
      <c r="BC12" s="112">
        <v>341</v>
      </c>
      <c r="BD12" s="110">
        <v>331.69</v>
      </c>
      <c r="BE12" s="116">
        <v>101418</v>
      </c>
      <c r="BF12" s="116">
        <v>92134</v>
      </c>
      <c r="BG12" s="116">
        <v>239862</v>
      </c>
      <c r="BH12" s="115">
        <v>61506</v>
      </c>
      <c r="BI12" s="112">
        <v>0</v>
      </c>
      <c r="BJ12" s="110">
        <v>0</v>
      </c>
      <c r="BK12" s="117">
        <v>0</v>
      </c>
      <c r="BL12" s="117">
        <v>0</v>
      </c>
      <c r="BM12" s="117">
        <v>0</v>
      </c>
      <c r="BN12" s="118">
        <v>0</v>
      </c>
      <c r="BO12" s="112">
        <v>1751</v>
      </c>
      <c r="BP12" s="110">
        <v>1643.89</v>
      </c>
      <c r="BQ12" s="115">
        <v>133058</v>
      </c>
      <c r="BR12" s="112">
        <v>1201</v>
      </c>
      <c r="BS12" s="110">
        <v>551.9</v>
      </c>
      <c r="BT12" s="115">
        <v>32838</v>
      </c>
      <c r="BU12" s="112">
        <v>1113</v>
      </c>
      <c r="BV12" s="110">
        <v>909.07</v>
      </c>
      <c r="BW12" s="115">
        <v>71230</v>
      </c>
    </row>
    <row r="13" spans="1:75" s="95" customFormat="1" ht="12.75">
      <c r="A13" s="96" t="s">
        <v>53</v>
      </c>
      <c r="B13" s="97" t="s">
        <v>54</v>
      </c>
      <c r="C13" s="33">
        <v>170</v>
      </c>
      <c r="D13" s="33">
        <v>133.13</v>
      </c>
      <c r="E13" s="33">
        <v>68625</v>
      </c>
      <c r="F13" s="11">
        <v>21</v>
      </c>
      <c r="G13" s="11">
        <v>18.86</v>
      </c>
      <c r="H13" s="98">
        <v>120128</v>
      </c>
      <c r="I13" s="98">
        <v>111816</v>
      </c>
      <c r="J13" s="98">
        <v>203336</v>
      </c>
      <c r="K13" s="98">
        <v>80376</v>
      </c>
      <c r="L13" s="11">
        <v>13</v>
      </c>
      <c r="M13" s="11">
        <v>11.88</v>
      </c>
      <c r="N13" s="98">
        <v>90260</v>
      </c>
      <c r="O13" s="98">
        <v>85262</v>
      </c>
      <c r="P13" s="98">
        <v>115138</v>
      </c>
      <c r="Q13" s="98">
        <v>60708</v>
      </c>
      <c r="R13" s="11">
        <v>13</v>
      </c>
      <c r="S13" s="11">
        <v>12.81</v>
      </c>
      <c r="T13" s="98">
        <v>75112</v>
      </c>
      <c r="U13" s="98">
        <v>73138</v>
      </c>
      <c r="V13" s="98">
        <v>93952</v>
      </c>
      <c r="W13" s="98">
        <v>61440</v>
      </c>
      <c r="X13" s="11">
        <v>0</v>
      </c>
      <c r="Y13" s="11">
        <v>0</v>
      </c>
      <c r="Z13" s="11">
        <v>0</v>
      </c>
      <c r="AA13" s="11">
        <v>0</v>
      </c>
      <c r="AB13" s="11">
        <v>0</v>
      </c>
      <c r="AC13" s="11">
        <v>0</v>
      </c>
      <c r="AD13" s="34">
        <v>47</v>
      </c>
      <c r="AE13" s="33">
        <v>43.55</v>
      </c>
      <c r="AF13" s="32">
        <v>99415</v>
      </c>
      <c r="AG13" s="33">
        <v>45</v>
      </c>
      <c r="AH13" s="33">
        <v>21.95</v>
      </c>
      <c r="AI13" s="32">
        <v>33972</v>
      </c>
      <c r="AJ13" s="33">
        <v>78</v>
      </c>
      <c r="AK13" s="33">
        <v>67.63</v>
      </c>
      <c r="AL13" s="32">
        <v>70063</v>
      </c>
      <c r="AM13" s="47"/>
      <c r="AN13" s="35">
        <v>174</v>
      </c>
      <c r="AO13" s="34">
        <v>128.76</v>
      </c>
      <c r="AP13" s="36">
        <v>64307</v>
      </c>
      <c r="AQ13" s="35">
        <v>21</v>
      </c>
      <c r="AR13" s="34">
        <v>19.89</v>
      </c>
      <c r="AS13" s="37">
        <v>118368</v>
      </c>
      <c r="AT13" s="37">
        <v>109422</v>
      </c>
      <c r="AU13" s="37">
        <v>201332</v>
      </c>
      <c r="AV13" s="36">
        <v>78494</v>
      </c>
      <c r="AW13" s="35">
        <v>15</v>
      </c>
      <c r="AX13" s="34">
        <v>13.2</v>
      </c>
      <c r="AY13" s="37">
        <v>86596</v>
      </c>
      <c r="AZ13" s="37">
        <v>81980</v>
      </c>
      <c r="BA13" s="37">
        <v>111298</v>
      </c>
      <c r="BB13" s="36">
        <v>59812</v>
      </c>
      <c r="BC13" s="35">
        <v>12</v>
      </c>
      <c r="BD13" s="34">
        <v>11.65</v>
      </c>
      <c r="BE13" s="37">
        <v>74501</v>
      </c>
      <c r="BF13" s="37">
        <v>71954</v>
      </c>
      <c r="BG13" s="37">
        <v>91326</v>
      </c>
      <c r="BH13" s="36">
        <v>60000</v>
      </c>
      <c r="BI13" s="35">
        <v>0</v>
      </c>
      <c r="BJ13" s="34">
        <v>0</v>
      </c>
      <c r="BK13" s="75">
        <v>0</v>
      </c>
      <c r="BL13" s="75">
        <v>0</v>
      </c>
      <c r="BM13" s="75">
        <v>0</v>
      </c>
      <c r="BN13" s="76">
        <v>0</v>
      </c>
      <c r="BO13" s="35">
        <v>48</v>
      </c>
      <c r="BP13" s="34">
        <v>44.74</v>
      </c>
      <c r="BQ13" s="36">
        <v>97473</v>
      </c>
      <c r="BR13" s="35">
        <v>59</v>
      </c>
      <c r="BS13" s="34">
        <v>29.57</v>
      </c>
      <c r="BT13" s="36">
        <v>33763</v>
      </c>
      <c r="BU13" s="35">
        <v>67</v>
      </c>
      <c r="BV13" s="34">
        <v>54.45</v>
      </c>
      <c r="BW13" s="36">
        <v>67444</v>
      </c>
    </row>
    <row r="14" spans="1:75" s="114" customFormat="1" ht="12.75">
      <c r="A14" s="101" t="s">
        <v>23</v>
      </c>
      <c r="B14" s="102" t="s">
        <v>24</v>
      </c>
      <c r="C14" s="109">
        <v>502</v>
      </c>
      <c r="D14" s="109">
        <v>425.48</v>
      </c>
      <c r="E14" s="109">
        <v>68151</v>
      </c>
      <c r="F14" s="104">
        <v>73</v>
      </c>
      <c r="G14" s="104">
        <v>63.89</v>
      </c>
      <c r="H14" s="105">
        <v>110655</v>
      </c>
      <c r="I14" s="105">
        <v>102544</v>
      </c>
      <c r="J14" s="105">
        <v>274332</v>
      </c>
      <c r="K14" s="105">
        <v>76876</v>
      </c>
      <c r="L14" s="104">
        <v>65</v>
      </c>
      <c r="M14" s="104">
        <v>56.36</v>
      </c>
      <c r="N14" s="105">
        <v>85092</v>
      </c>
      <c r="O14" s="105">
        <v>84162</v>
      </c>
      <c r="P14" s="105">
        <v>131566</v>
      </c>
      <c r="Q14" s="105">
        <v>61500</v>
      </c>
      <c r="R14" s="104">
        <v>115</v>
      </c>
      <c r="S14" s="104">
        <v>109.17</v>
      </c>
      <c r="T14" s="105">
        <v>68462</v>
      </c>
      <c r="U14" s="105">
        <v>65376</v>
      </c>
      <c r="V14" s="105">
        <v>139912</v>
      </c>
      <c r="W14" s="105">
        <v>33084</v>
      </c>
      <c r="X14" s="104">
        <v>1</v>
      </c>
      <c r="Y14" s="104">
        <v>1</v>
      </c>
      <c r="Z14" s="105">
        <v>51768</v>
      </c>
      <c r="AA14" s="105">
        <v>51768</v>
      </c>
      <c r="AB14" s="105">
        <v>51768</v>
      </c>
      <c r="AC14" s="105">
        <v>51768</v>
      </c>
      <c r="AD14" s="110">
        <v>254</v>
      </c>
      <c r="AE14" s="109">
        <v>230.42</v>
      </c>
      <c r="AF14" s="107">
        <v>84778</v>
      </c>
      <c r="AG14" s="109">
        <v>7</v>
      </c>
      <c r="AH14" s="109">
        <v>3.5</v>
      </c>
      <c r="AI14" s="107">
        <v>40286</v>
      </c>
      <c r="AJ14" s="109">
        <v>241</v>
      </c>
      <c r="AK14" s="109">
        <v>191.56</v>
      </c>
      <c r="AL14" s="107">
        <v>51436</v>
      </c>
      <c r="AM14" s="108"/>
      <c r="AN14" s="112">
        <v>521</v>
      </c>
      <c r="AO14" s="110">
        <v>423.81</v>
      </c>
      <c r="AP14" s="115">
        <v>67017</v>
      </c>
      <c r="AQ14" s="112">
        <v>73</v>
      </c>
      <c r="AR14" s="110">
        <v>58.78</v>
      </c>
      <c r="AS14" s="116">
        <v>105356</v>
      </c>
      <c r="AT14" s="116">
        <v>102000</v>
      </c>
      <c r="AU14" s="116">
        <v>176046</v>
      </c>
      <c r="AV14" s="115">
        <v>75000</v>
      </c>
      <c r="AW14" s="112">
        <v>62</v>
      </c>
      <c r="AX14" s="110">
        <v>53.57</v>
      </c>
      <c r="AY14" s="116">
        <v>85702</v>
      </c>
      <c r="AZ14" s="116">
        <v>83855</v>
      </c>
      <c r="BA14" s="116">
        <v>129958</v>
      </c>
      <c r="BB14" s="115">
        <v>61500</v>
      </c>
      <c r="BC14" s="112">
        <v>117</v>
      </c>
      <c r="BD14" s="110">
        <v>108.75</v>
      </c>
      <c r="BE14" s="116">
        <v>66862</v>
      </c>
      <c r="BF14" s="116">
        <v>64576</v>
      </c>
      <c r="BG14" s="116">
        <v>117000</v>
      </c>
      <c r="BH14" s="115">
        <v>49444</v>
      </c>
      <c r="BI14" s="112">
        <v>1</v>
      </c>
      <c r="BJ14" s="110">
        <v>1</v>
      </c>
      <c r="BK14" s="116">
        <v>51768</v>
      </c>
      <c r="BL14" s="116">
        <v>51768</v>
      </c>
      <c r="BM14" s="116">
        <v>51768</v>
      </c>
      <c r="BN14" s="115">
        <v>51768</v>
      </c>
      <c r="BO14" s="112">
        <v>253</v>
      </c>
      <c r="BP14" s="110">
        <v>222.1</v>
      </c>
      <c r="BQ14" s="115">
        <v>82526</v>
      </c>
      <c r="BR14" s="112">
        <v>5</v>
      </c>
      <c r="BS14" s="110">
        <v>2.25</v>
      </c>
      <c r="BT14" s="115">
        <v>34960</v>
      </c>
      <c r="BU14" s="112">
        <v>263</v>
      </c>
      <c r="BV14" s="110">
        <v>199.46</v>
      </c>
      <c r="BW14" s="115">
        <v>52706</v>
      </c>
    </row>
    <row r="15" spans="1:75" s="95" customFormat="1" ht="12.75">
      <c r="A15" s="96" t="s">
        <v>25</v>
      </c>
      <c r="B15" s="97" t="s">
        <v>26</v>
      </c>
      <c r="C15" s="33">
        <v>717</v>
      </c>
      <c r="D15" s="33">
        <v>452.01</v>
      </c>
      <c r="E15" s="33">
        <v>55978</v>
      </c>
      <c r="F15" s="11">
        <v>81</v>
      </c>
      <c r="G15" s="11">
        <v>56.3</v>
      </c>
      <c r="H15" s="98">
        <v>99116</v>
      </c>
      <c r="I15" s="98">
        <v>96152</v>
      </c>
      <c r="J15" s="98">
        <v>146918</v>
      </c>
      <c r="K15" s="98">
        <v>40000</v>
      </c>
      <c r="L15" s="11">
        <v>123</v>
      </c>
      <c r="M15" s="11">
        <v>94.3</v>
      </c>
      <c r="N15" s="98">
        <v>80854</v>
      </c>
      <c r="O15" s="98">
        <v>76326</v>
      </c>
      <c r="P15" s="98">
        <v>146260</v>
      </c>
      <c r="Q15" s="98">
        <v>53798</v>
      </c>
      <c r="R15" s="11">
        <v>104</v>
      </c>
      <c r="S15" s="11">
        <v>80.1</v>
      </c>
      <c r="T15" s="98">
        <v>66925</v>
      </c>
      <c r="U15" s="98">
        <v>65480</v>
      </c>
      <c r="V15" s="98">
        <v>109096</v>
      </c>
      <c r="W15" s="98">
        <v>31140</v>
      </c>
      <c r="X15" s="11">
        <v>0</v>
      </c>
      <c r="Y15" s="11">
        <v>0</v>
      </c>
      <c r="Z15" s="11">
        <v>0</v>
      </c>
      <c r="AA15" s="11">
        <v>0</v>
      </c>
      <c r="AB15" s="11">
        <v>0</v>
      </c>
      <c r="AC15" s="11">
        <v>0</v>
      </c>
      <c r="AD15" s="34">
        <v>308</v>
      </c>
      <c r="AE15" s="33">
        <v>230.7</v>
      </c>
      <c r="AF15" s="32">
        <v>80953</v>
      </c>
      <c r="AG15" s="33">
        <v>29</v>
      </c>
      <c r="AH15" s="33">
        <v>9.68</v>
      </c>
      <c r="AI15" s="32">
        <v>33792</v>
      </c>
      <c r="AJ15" s="33">
        <v>380</v>
      </c>
      <c r="AK15" s="33">
        <v>211.63</v>
      </c>
      <c r="AL15" s="32">
        <v>37427</v>
      </c>
      <c r="AM15" s="47"/>
      <c r="AN15" s="35">
        <v>682</v>
      </c>
      <c r="AO15" s="34">
        <v>443.41</v>
      </c>
      <c r="AP15" s="36">
        <v>55491</v>
      </c>
      <c r="AQ15" s="35">
        <v>81</v>
      </c>
      <c r="AR15" s="34">
        <v>59.9</v>
      </c>
      <c r="AS15" s="37">
        <v>96013</v>
      </c>
      <c r="AT15" s="37">
        <v>93364</v>
      </c>
      <c r="AU15" s="37">
        <v>138700</v>
      </c>
      <c r="AV15" s="36">
        <v>40000</v>
      </c>
      <c r="AW15" s="35">
        <v>114</v>
      </c>
      <c r="AX15" s="34">
        <v>86.7</v>
      </c>
      <c r="AY15" s="37">
        <v>78725</v>
      </c>
      <c r="AZ15" s="37">
        <v>73785</v>
      </c>
      <c r="BA15" s="37">
        <v>129500</v>
      </c>
      <c r="BB15" s="36">
        <v>51978</v>
      </c>
      <c r="BC15" s="35">
        <v>119</v>
      </c>
      <c r="BD15" s="34">
        <v>93.3</v>
      </c>
      <c r="BE15" s="37">
        <v>65404</v>
      </c>
      <c r="BF15" s="37">
        <v>62810</v>
      </c>
      <c r="BG15" s="37">
        <v>138886</v>
      </c>
      <c r="BH15" s="36">
        <v>38642</v>
      </c>
      <c r="BI15" s="35">
        <v>0</v>
      </c>
      <c r="BJ15" s="34">
        <v>0</v>
      </c>
      <c r="BK15" s="75">
        <v>0</v>
      </c>
      <c r="BL15" s="75">
        <v>0</v>
      </c>
      <c r="BM15" s="75">
        <v>0</v>
      </c>
      <c r="BN15" s="76">
        <v>0</v>
      </c>
      <c r="BO15" s="35">
        <v>314</v>
      </c>
      <c r="BP15" s="34">
        <v>239.9</v>
      </c>
      <c r="BQ15" s="36">
        <v>78136</v>
      </c>
      <c r="BR15" s="35">
        <v>0</v>
      </c>
      <c r="BS15" s="34">
        <v>0</v>
      </c>
      <c r="BT15" s="36">
        <v>0</v>
      </c>
      <c r="BU15" s="35">
        <v>368</v>
      </c>
      <c r="BV15" s="34">
        <v>203.51</v>
      </c>
      <c r="BW15" s="36">
        <v>36169</v>
      </c>
    </row>
    <row r="16" spans="1:75" s="114" customFormat="1" ht="12.75">
      <c r="A16" s="101" t="s">
        <v>123</v>
      </c>
      <c r="B16" s="102" t="s">
        <v>107</v>
      </c>
      <c r="C16" s="109">
        <v>161</v>
      </c>
      <c r="D16" s="109">
        <v>90.98</v>
      </c>
      <c r="E16" s="109">
        <v>61159</v>
      </c>
      <c r="F16" s="104">
        <v>5</v>
      </c>
      <c r="G16" s="104">
        <v>4.23</v>
      </c>
      <c r="H16" s="105">
        <v>89906</v>
      </c>
      <c r="I16" s="105">
        <v>85280</v>
      </c>
      <c r="J16" s="105">
        <v>104974</v>
      </c>
      <c r="K16" s="105">
        <v>76750</v>
      </c>
      <c r="L16" s="104">
        <v>27</v>
      </c>
      <c r="M16" s="104">
        <v>24.6</v>
      </c>
      <c r="N16" s="105">
        <v>73612</v>
      </c>
      <c r="O16" s="105">
        <v>65054</v>
      </c>
      <c r="P16" s="105">
        <v>104288</v>
      </c>
      <c r="Q16" s="105">
        <v>56934</v>
      </c>
      <c r="R16" s="104">
        <v>36</v>
      </c>
      <c r="S16" s="104">
        <v>32.35</v>
      </c>
      <c r="T16" s="105">
        <v>69717</v>
      </c>
      <c r="U16" s="105">
        <v>58000</v>
      </c>
      <c r="V16" s="105">
        <v>97850</v>
      </c>
      <c r="W16" s="105">
        <v>51280</v>
      </c>
      <c r="X16" s="104">
        <v>0</v>
      </c>
      <c r="Y16" s="104">
        <v>0</v>
      </c>
      <c r="Z16" s="104">
        <v>0</v>
      </c>
      <c r="AA16" s="104">
        <v>0</v>
      </c>
      <c r="AB16" s="104">
        <v>0</v>
      </c>
      <c r="AC16" s="104">
        <v>0</v>
      </c>
      <c r="AD16" s="110">
        <v>68</v>
      </c>
      <c r="AE16" s="109">
        <v>61.18</v>
      </c>
      <c r="AF16" s="107">
        <v>72748</v>
      </c>
      <c r="AG16" s="109">
        <v>0</v>
      </c>
      <c r="AH16" s="109">
        <v>0</v>
      </c>
      <c r="AI16" s="107">
        <v>0</v>
      </c>
      <c r="AJ16" s="109">
        <v>93</v>
      </c>
      <c r="AK16" s="109">
        <v>29.8</v>
      </c>
      <c r="AL16" s="107">
        <v>52685</v>
      </c>
      <c r="AM16" s="108"/>
      <c r="AN16" s="112">
        <v>175</v>
      </c>
      <c r="AO16" s="110">
        <v>100.55</v>
      </c>
      <c r="AP16" s="115">
        <v>59217</v>
      </c>
      <c r="AQ16" s="112">
        <v>7</v>
      </c>
      <c r="AR16" s="110">
        <v>4.75</v>
      </c>
      <c r="AS16" s="116">
        <v>101431</v>
      </c>
      <c r="AT16" s="116">
        <v>100628</v>
      </c>
      <c r="AU16" s="116">
        <v>152176</v>
      </c>
      <c r="AV16" s="115">
        <v>76750</v>
      </c>
      <c r="AW16" s="112">
        <v>24</v>
      </c>
      <c r="AX16" s="110">
        <v>22.5</v>
      </c>
      <c r="AY16" s="116">
        <v>73294</v>
      </c>
      <c r="AZ16" s="116">
        <v>65511</v>
      </c>
      <c r="BA16" s="116">
        <v>104288</v>
      </c>
      <c r="BB16" s="115">
        <v>54000</v>
      </c>
      <c r="BC16" s="112">
        <v>40</v>
      </c>
      <c r="BD16" s="110">
        <v>36.67</v>
      </c>
      <c r="BE16" s="116">
        <v>72120</v>
      </c>
      <c r="BF16" s="116">
        <v>62772</v>
      </c>
      <c r="BG16" s="116">
        <v>103000</v>
      </c>
      <c r="BH16" s="115">
        <v>51280</v>
      </c>
      <c r="BI16" s="112">
        <v>0</v>
      </c>
      <c r="BJ16" s="110">
        <v>0</v>
      </c>
      <c r="BK16" s="117">
        <v>0</v>
      </c>
      <c r="BL16" s="117">
        <v>0</v>
      </c>
      <c r="BM16" s="117">
        <v>0</v>
      </c>
      <c r="BN16" s="118">
        <v>0</v>
      </c>
      <c r="BO16" s="112">
        <v>71</v>
      </c>
      <c r="BP16" s="110">
        <v>63.92</v>
      </c>
      <c r="BQ16" s="115">
        <v>75407</v>
      </c>
      <c r="BR16" s="112">
        <v>0</v>
      </c>
      <c r="BS16" s="110">
        <v>0</v>
      </c>
      <c r="BT16" s="115">
        <v>0</v>
      </c>
      <c r="BU16" s="112">
        <v>104</v>
      </c>
      <c r="BV16" s="110">
        <v>36.63</v>
      </c>
      <c r="BW16" s="115">
        <v>48165</v>
      </c>
    </row>
    <row r="17" spans="1:75" s="95" customFormat="1" ht="12.75">
      <c r="A17" s="96" t="s">
        <v>55</v>
      </c>
      <c r="B17" s="97" t="s">
        <v>56</v>
      </c>
      <c r="C17" s="33">
        <v>590</v>
      </c>
      <c r="D17" s="33">
        <v>377.05</v>
      </c>
      <c r="E17" s="33">
        <v>66179</v>
      </c>
      <c r="F17" s="11">
        <v>90</v>
      </c>
      <c r="G17" s="11">
        <v>66.76</v>
      </c>
      <c r="H17" s="98">
        <v>109614</v>
      </c>
      <c r="I17" s="98">
        <v>104405</v>
      </c>
      <c r="J17" s="98">
        <v>186354</v>
      </c>
      <c r="K17" s="98">
        <v>68404</v>
      </c>
      <c r="L17" s="11">
        <v>105</v>
      </c>
      <c r="M17" s="11">
        <v>71.31</v>
      </c>
      <c r="N17" s="98">
        <v>85662</v>
      </c>
      <c r="O17" s="98">
        <v>78950</v>
      </c>
      <c r="P17" s="98">
        <v>260256</v>
      </c>
      <c r="Q17" s="98">
        <v>53580</v>
      </c>
      <c r="R17" s="11">
        <v>110</v>
      </c>
      <c r="S17" s="11">
        <v>70.97</v>
      </c>
      <c r="T17" s="98">
        <v>71688</v>
      </c>
      <c r="U17" s="98">
        <v>64250</v>
      </c>
      <c r="V17" s="98">
        <v>136744</v>
      </c>
      <c r="W17" s="98">
        <v>51000</v>
      </c>
      <c r="X17" s="11">
        <v>0</v>
      </c>
      <c r="Y17" s="11">
        <v>0</v>
      </c>
      <c r="Z17" s="11">
        <v>0</v>
      </c>
      <c r="AA17" s="11">
        <v>0</v>
      </c>
      <c r="AB17" s="11">
        <v>0</v>
      </c>
      <c r="AC17" s="11">
        <v>0</v>
      </c>
      <c r="AD17" s="34">
        <v>305</v>
      </c>
      <c r="AE17" s="33">
        <v>209.04</v>
      </c>
      <c r="AF17" s="32">
        <v>87690</v>
      </c>
      <c r="AG17" s="33">
        <v>0</v>
      </c>
      <c r="AH17" s="33">
        <v>0</v>
      </c>
      <c r="AI17" s="32">
        <v>0</v>
      </c>
      <c r="AJ17" s="33">
        <v>285</v>
      </c>
      <c r="AK17" s="33">
        <v>168.01</v>
      </c>
      <c r="AL17" s="32">
        <v>43159</v>
      </c>
      <c r="AM17" s="47"/>
      <c r="AN17" s="35">
        <v>567</v>
      </c>
      <c r="AO17" s="34">
        <v>365.75</v>
      </c>
      <c r="AP17" s="36">
        <v>65752</v>
      </c>
      <c r="AQ17" s="35">
        <v>89</v>
      </c>
      <c r="AR17" s="34">
        <v>66.82</v>
      </c>
      <c r="AS17" s="37">
        <v>109893</v>
      </c>
      <c r="AT17" s="37">
        <v>100742</v>
      </c>
      <c r="AU17" s="37">
        <v>200022</v>
      </c>
      <c r="AV17" s="36">
        <v>50906</v>
      </c>
      <c r="AW17" s="35">
        <v>95</v>
      </c>
      <c r="AX17" s="34">
        <v>68.11</v>
      </c>
      <c r="AY17" s="37">
        <v>82810</v>
      </c>
      <c r="AZ17" s="37">
        <v>76618</v>
      </c>
      <c r="BA17" s="37">
        <v>147132</v>
      </c>
      <c r="BB17" s="36">
        <v>53578</v>
      </c>
      <c r="BC17" s="35">
        <v>83</v>
      </c>
      <c r="BD17" s="34">
        <v>55.82</v>
      </c>
      <c r="BE17" s="37">
        <v>74948</v>
      </c>
      <c r="BF17" s="37">
        <v>65974</v>
      </c>
      <c r="BG17" s="37">
        <v>135934</v>
      </c>
      <c r="BH17" s="36">
        <v>51000</v>
      </c>
      <c r="BI17" s="35">
        <v>0</v>
      </c>
      <c r="BJ17" s="34">
        <v>0</v>
      </c>
      <c r="BK17" s="75">
        <v>0</v>
      </c>
      <c r="BL17" s="75">
        <v>0</v>
      </c>
      <c r="BM17" s="75">
        <v>0</v>
      </c>
      <c r="BN17" s="76">
        <v>0</v>
      </c>
      <c r="BO17" s="35">
        <v>267</v>
      </c>
      <c r="BP17" s="34">
        <v>190.75</v>
      </c>
      <c r="BQ17" s="36">
        <v>89394</v>
      </c>
      <c r="BR17" s="156" t="s">
        <v>156</v>
      </c>
      <c r="BS17" s="157" t="s">
        <v>156</v>
      </c>
      <c r="BT17" s="158" t="s">
        <v>156</v>
      </c>
      <c r="BU17" s="35">
        <v>299</v>
      </c>
      <c r="BV17" s="34">
        <v>174</v>
      </c>
      <c r="BW17" s="36">
        <v>44815</v>
      </c>
    </row>
    <row r="18" spans="1:75" s="114" customFormat="1" ht="12.75">
      <c r="A18" s="101" t="s">
        <v>29</v>
      </c>
      <c r="B18" s="102" t="s">
        <v>30</v>
      </c>
      <c r="C18" s="109">
        <v>400</v>
      </c>
      <c r="D18" s="109">
        <v>324.54</v>
      </c>
      <c r="E18" s="109">
        <v>63979</v>
      </c>
      <c r="F18" s="104">
        <v>90</v>
      </c>
      <c r="G18" s="104">
        <v>82.65</v>
      </c>
      <c r="H18" s="105">
        <v>92033</v>
      </c>
      <c r="I18" s="105">
        <v>88208</v>
      </c>
      <c r="J18" s="105">
        <v>168750</v>
      </c>
      <c r="K18" s="105">
        <v>63826</v>
      </c>
      <c r="L18" s="104">
        <v>98</v>
      </c>
      <c r="M18" s="104">
        <v>94.75</v>
      </c>
      <c r="N18" s="105">
        <v>73285</v>
      </c>
      <c r="O18" s="105">
        <v>69372</v>
      </c>
      <c r="P18" s="105">
        <v>138448</v>
      </c>
      <c r="Q18" s="105">
        <v>51972</v>
      </c>
      <c r="R18" s="104">
        <v>49</v>
      </c>
      <c r="S18" s="104">
        <v>45</v>
      </c>
      <c r="T18" s="105">
        <v>70896</v>
      </c>
      <c r="U18" s="105">
        <v>62000</v>
      </c>
      <c r="V18" s="105">
        <v>132000</v>
      </c>
      <c r="W18" s="105">
        <v>49000</v>
      </c>
      <c r="X18" s="104">
        <v>0</v>
      </c>
      <c r="Y18" s="104">
        <v>0</v>
      </c>
      <c r="Z18" s="104">
        <v>0</v>
      </c>
      <c r="AA18" s="104">
        <v>0</v>
      </c>
      <c r="AB18" s="104">
        <v>0</v>
      </c>
      <c r="AC18" s="104">
        <v>0</v>
      </c>
      <c r="AD18" s="110">
        <v>237</v>
      </c>
      <c r="AE18" s="109">
        <v>222.4</v>
      </c>
      <c r="AF18" s="107">
        <v>79910</v>
      </c>
      <c r="AG18" s="109">
        <v>5</v>
      </c>
      <c r="AH18" s="109">
        <v>2.46</v>
      </c>
      <c r="AI18" s="107">
        <v>18351</v>
      </c>
      <c r="AJ18" s="109">
        <v>158</v>
      </c>
      <c r="AK18" s="109">
        <v>99.68</v>
      </c>
      <c r="AL18" s="107">
        <v>41526</v>
      </c>
      <c r="AM18" s="108"/>
      <c r="AN18" s="112">
        <v>407</v>
      </c>
      <c r="AO18" s="110">
        <v>342.7</v>
      </c>
      <c r="AP18" s="115">
        <v>64815</v>
      </c>
      <c r="AQ18" s="112">
        <v>98</v>
      </c>
      <c r="AR18" s="110">
        <v>90.77</v>
      </c>
      <c r="AS18" s="116">
        <v>90465</v>
      </c>
      <c r="AT18" s="116">
        <v>87763</v>
      </c>
      <c r="AU18" s="116">
        <v>160002</v>
      </c>
      <c r="AV18" s="115">
        <v>33242</v>
      </c>
      <c r="AW18" s="112">
        <v>89</v>
      </c>
      <c r="AX18" s="110">
        <v>87.55</v>
      </c>
      <c r="AY18" s="116">
        <v>73892</v>
      </c>
      <c r="AZ18" s="116">
        <v>68250</v>
      </c>
      <c r="BA18" s="116">
        <v>169696</v>
      </c>
      <c r="BB18" s="115">
        <v>51972</v>
      </c>
      <c r="BC18" s="112">
        <v>71</v>
      </c>
      <c r="BD18" s="110">
        <v>66.9</v>
      </c>
      <c r="BE18" s="116">
        <v>68742</v>
      </c>
      <c r="BF18" s="116">
        <v>62000</v>
      </c>
      <c r="BG18" s="116">
        <v>123000</v>
      </c>
      <c r="BH18" s="115">
        <v>49500</v>
      </c>
      <c r="BI18" s="112">
        <v>0</v>
      </c>
      <c r="BJ18" s="110">
        <v>0</v>
      </c>
      <c r="BK18" s="117">
        <v>0</v>
      </c>
      <c r="BL18" s="117">
        <v>0</v>
      </c>
      <c r="BM18" s="117">
        <v>0</v>
      </c>
      <c r="BN18" s="118">
        <v>0</v>
      </c>
      <c r="BO18" s="112">
        <v>258</v>
      </c>
      <c r="BP18" s="110">
        <v>245.22</v>
      </c>
      <c r="BQ18" s="115">
        <v>78770</v>
      </c>
      <c r="BR18" s="159" t="s">
        <v>156</v>
      </c>
      <c r="BS18" s="160" t="s">
        <v>156</v>
      </c>
      <c r="BT18" s="161" t="s">
        <v>156</v>
      </c>
      <c r="BU18" s="112">
        <v>146</v>
      </c>
      <c r="BV18" s="110">
        <v>97.24</v>
      </c>
      <c r="BW18" s="115">
        <v>41116</v>
      </c>
    </row>
    <row r="19" spans="1:75" s="95" customFormat="1" ht="12.75">
      <c r="A19" s="96" t="s">
        <v>124</v>
      </c>
      <c r="B19" s="97" t="s">
        <v>108</v>
      </c>
      <c r="C19" s="33">
        <v>391</v>
      </c>
      <c r="D19" s="33">
        <v>254.64</v>
      </c>
      <c r="E19" s="33">
        <v>53484</v>
      </c>
      <c r="F19" s="11">
        <v>20</v>
      </c>
      <c r="G19" s="11">
        <v>17.5</v>
      </c>
      <c r="H19" s="98">
        <v>116630</v>
      </c>
      <c r="I19" s="98">
        <v>116780</v>
      </c>
      <c r="J19" s="98">
        <v>178684</v>
      </c>
      <c r="K19" s="98">
        <v>67390</v>
      </c>
      <c r="L19" s="11">
        <v>35</v>
      </c>
      <c r="M19" s="11">
        <v>27.2</v>
      </c>
      <c r="N19" s="98">
        <v>83647</v>
      </c>
      <c r="O19" s="98">
        <v>71166</v>
      </c>
      <c r="P19" s="98">
        <v>164618</v>
      </c>
      <c r="Q19" s="98">
        <v>64020</v>
      </c>
      <c r="R19" s="11">
        <v>68</v>
      </c>
      <c r="S19" s="11">
        <v>52.8</v>
      </c>
      <c r="T19" s="98">
        <v>75540</v>
      </c>
      <c r="U19" s="98">
        <v>67127</v>
      </c>
      <c r="V19" s="98">
        <v>143254</v>
      </c>
      <c r="W19" s="98">
        <v>32130</v>
      </c>
      <c r="X19" s="11">
        <v>0</v>
      </c>
      <c r="Y19" s="11">
        <v>0</v>
      </c>
      <c r="Z19" s="11">
        <v>0</v>
      </c>
      <c r="AA19" s="11">
        <v>0</v>
      </c>
      <c r="AB19" s="11">
        <v>0</v>
      </c>
      <c r="AC19" s="11">
        <v>0</v>
      </c>
      <c r="AD19" s="34">
        <v>123</v>
      </c>
      <c r="AE19" s="33">
        <v>97.5</v>
      </c>
      <c r="AF19" s="32">
        <v>84528</v>
      </c>
      <c r="AG19" s="33">
        <v>0</v>
      </c>
      <c r="AH19" s="33">
        <v>0</v>
      </c>
      <c r="AI19" s="32">
        <v>0</v>
      </c>
      <c r="AJ19" s="33">
        <v>268</v>
      </c>
      <c r="AK19" s="33">
        <v>157.14</v>
      </c>
      <c r="AL19" s="32">
        <v>39236</v>
      </c>
      <c r="AM19" s="47"/>
      <c r="AN19" s="35">
        <v>388</v>
      </c>
      <c r="AO19" s="34">
        <v>270.51</v>
      </c>
      <c r="AP19" s="36">
        <v>53241</v>
      </c>
      <c r="AQ19" s="35">
        <v>20</v>
      </c>
      <c r="AR19" s="34">
        <v>18.5</v>
      </c>
      <c r="AS19" s="37">
        <v>112604</v>
      </c>
      <c r="AT19" s="37">
        <v>107415</v>
      </c>
      <c r="AU19" s="37">
        <v>184878</v>
      </c>
      <c r="AV19" s="36">
        <v>74000</v>
      </c>
      <c r="AW19" s="35">
        <v>37</v>
      </c>
      <c r="AX19" s="34">
        <v>34.5</v>
      </c>
      <c r="AY19" s="37">
        <v>79841</v>
      </c>
      <c r="AZ19" s="37">
        <v>69992</v>
      </c>
      <c r="BA19" s="37">
        <v>150696</v>
      </c>
      <c r="BB19" s="36">
        <v>64020</v>
      </c>
      <c r="BC19" s="35">
        <v>68</v>
      </c>
      <c r="BD19" s="34">
        <v>61.25</v>
      </c>
      <c r="BE19" s="37">
        <v>74613</v>
      </c>
      <c r="BF19" s="37">
        <v>64926</v>
      </c>
      <c r="BG19" s="37">
        <v>131910</v>
      </c>
      <c r="BH19" s="36">
        <v>56714</v>
      </c>
      <c r="BI19" s="35">
        <v>0</v>
      </c>
      <c r="BJ19" s="34">
        <v>0</v>
      </c>
      <c r="BK19" s="75">
        <v>0</v>
      </c>
      <c r="BL19" s="75">
        <v>0</v>
      </c>
      <c r="BM19" s="75">
        <v>0</v>
      </c>
      <c r="BN19" s="76">
        <v>0</v>
      </c>
      <c r="BO19" s="35">
        <v>125</v>
      </c>
      <c r="BP19" s="34">
        <v>114.25</v>
      </c>
      <c r="BQ19" s="36">
        <v>82239</v>
      </c>
      <c r="BR19" s="35">
        <v>0</v>
      </c>
      <c r="BS19" s="34">
        <v>0</v>
      </c>
      <c r="BT19" s="36">
        <v>0</v>
      </c>
      <c r="BU19" s="35">
        <v>263</v>
      </c>
      <c r="BV19" s="34">
        <v>156.26</v>
      </c>
      <c r="BW19" s="36">
        <v>39459</v>
      </c>
    </row>
    <row r="20" spans="1:75" s="114" customFormat="1" ht="12.75">
      <c r="A20" s="101" t="s">
        <v>46</v>
      </c>
      <c r="B20" s="102" t="s">
        <v>47</v>
      </c>
      <c r="C20" s="109">
        <v>407</v>
      </c>
      <c r="D20" s="109">
        <v>251.28</v>
      </c>
      <c r="E20" s="109">
        <v>57596</v>
      </c>
      <c r="F20" s="104">
        <v>29</v>
      </c>
      <c r="G20" s="104">
        <v>19.25</v>
      </c>
      <c r="H20" s="105">
        <v>109058</v>
      </c>
      <c r="I20" s="105">
        <v>102596</v>
      </c>
      <c r="J20" s="105">
        <v>166816</v>
      </c>
      <c r="K20" s="105">
        <v>83734</v>
      </c>
      <c r="L20" s="104">
        <v>59</v>
      </c>
      <c r="M20" s="104">
        <v>44.83</v>
      </c>
      <c r="N20" s="105">
        <v>86577</v>
      </c>
      <c r="O20" s="105">
        <v>78352</v>
      </c>
      <c r="P20" s="105">
        <v>158027</v>
      </c>
      <c r="Q20" s="105">
        <v>41112</v>
      </c>
      <c r="R20" s="104">
        <v>63</v>
      </c>
      <c r="S20" s="104">
        <v>35.9</v>
      </c>
      <c r="T20" s="105">
        <v>77313</v>
      </c>
      <c r="U20" s="105">
        <v>64516</v>
      </c>
      <c r="V20" s="105">
        <v>154300</v>
      </c>
      <c r="W20" s="105">
        <v>55000</v>
      </c>
      <c r="X20" s="104">
        <v>0</v>
      </c>
      <c r="Y20" s="104">
        <v>0</v>
      </c>
      <c r="Z20" s="104">
        <v>0</v>
      </c>
      <c r="AA20" s="104">
        <v>0</v>
      </c>
      <c r="AB20" s="104">
        <v>0</v>
      </c>
      <c r="AC20" s="104">
        <v>0</v>
      </c>
      <c r="AD20" s="110">
        <v>151</v>
      </c>
      <c r="AE20" s="109">
        <v>99.98</v>
      </c>
      <c r="AF20" s="107">
        <v>87030</v>
      </c>
      <c r="AG20" s="109">
        <v>6</v>
      </c>
      <c r="AH20" s="109">
        <v>3</v>
      </c>
      <c r="AI20" s="107">
        <v>23984</v>
      </c>
      <c r="AJ20" s="109">
        <v>250</v>
      </c>
      <c r="AK20" s="109">
        <v>148.3</v>
      </c>
      <c r="AL20" s="107">
        <v>40625</v>
      </c>
      <c r="AM20" s="108"/>
      <c r="AN20" s="112">
        <v>387</v>
      </c>
      <c r="AO20" s="110">
        <v>235.77</v>
      </c>
      <c r="AP20" s="115">
        <v>58462</v>
      </c>
      <c r="AQ20" s="112">
        <v>27</v>
      </c>
      <c r="AR20" s="110">
        <v>17.33</v>
      </c>
      <c r="AS20" s="116">
        <v>121783</v>
      </c>
      <c r="AT20" s="116">
        <v>114704</v>
      </c>
      <c r="AU20" s="116">
        <v>355680</v>
      </c>
      <c r="AV20" s="115">
        <v>84494</v>
      </c>
      <c r="AW20" s="112">
        <v>59</v>
      </c>
      <c r="AX20" s="110">
        <v>47.92</v>
      </c>
      <c r="AY20" s="116">
        <v>82574</v>
      </c>
      <c r="AZ20" s="116">
        <v>75898</v>
      </c>
      <c r="BA20" s="116">
        <v>149920</v>
      </c>
      <c r="BB20" s="115">
        <v>60980</v>
      </c>
      <c r="BC20" s="112">
        <v>65</v>
      </c>
      <c r="BD20" s="110">
        <v>36.8</v>
      </c>
      <c r="BE20" s="116">
        <v>79823</v>
      </c>
      <c r="BF20" s="116">
        <v>64000</v>
      </c>
      <c r="BG20" s="116">
        <v>152200</v>
      </c>
      <c r="BH20" s="115">
        <v>52500</v>
      </c>
      <c r="BI20" s="112">
        <v>0</v>
      </c>
      <c r="BJ20" s="110">
        <v>0</v>
      </c>
      <c r="BK20" s="117">
        <v>0</v>
      </c>
      <c r="BL20" s="117">
        <v>0</v>
      </c>
      <c r="BM20" s="117">
        <v>0</v>
      </c>
      <c r="BN20" s="118">
        <v>0</v>
      </c>
      <c r="BO20" s="112">
        <v>151</v>
      </c>
      <c r="BP20" s="110">
        <v>102.05</v>
      </c>
      <c r="BQ20" s="115">
        <v>88401</v>
      </c>
      <c r="BR20" s="159" t="s">
        <v>156</v>
      </c>
      <c r="BS20" s="160" t="s">
        <v>156</v>
      </c>
      <c r="BT20" s="161" t="s">
        <v>156</v>
      </c>
      <c r="BU20" s="112">
        <v>232</v>
      </c>
      <c r="BV20" s="110">
        <v>131.72</v>
      </c>
      <c r="BW20" s="115">
        <v>39441</v>
      </c>
    </row>
    <row r="21" spans="1:75" s="95" customFormat="1" ht="12.75">
      <c r="A21" s="96" t="s">
        <v>44</v>
      </c>
      <c r="B21" s="97" t="s">
        <v>45</v>
      </c>
      <c r="C21" s="33">
        <v>448</v>
      </c>
      <c r="D21" s="33">
        <v>387.77</v>
      </c>
      <c r="E21" s="33">
        <v>66581</v>
      </c>
      <c r="F21" s="11">
        <v>59</v>
      </c>
      <c r="G21" s="11">
        <v>59</v>
      </c>
      <c r="H21" s="98">
        <v>97495</v>
      </c>
      <c r="I21" s="98">
        <v>87558</v>
      </c>
      <c r="J21" s="98">
        <v>192190</v>
      </c>
      <c r="K21" s="98">
        <v>69160</v>
      </c>
      <c r="L21" s="11">
        <v>64</v>
      </c>
      <c r="M21" s="11">
        <v>64</v>
      </c>
      <c r="N21" s="98">
        <v>77804</v>
      </c>
      <c r="O21" s="98">
        <v>76703</v>
      </c>
      <c r="P21" s="98">
        <v>123000</v>
      </c>
      <c r="Q21" s="98">
        <v>42660</v>
      </c>
      <c r="R21" s="11">
        <v>78</v>
      </c>
      <c r="S21" s="11">
        <v>78</v>
      </c>
      <c r="T21" s="98">
        <v>74047</v>
      </c>
      <c r="U21" s="98">
        <v>70221</v>
      </c>
      <c r="V21" s="98">
        <v>117508</v>
      </c>
      <c r="W21" s="98">
        <v>52012</v>
      </c>
      <c r="X21" s="11">
        <v>0</v>
      </c>
      <c r="Y21" s="11">
        <v>0</v>
      </c>
      <c r="Z21" s="11">
        <v>0</v>
      </c>
      <c r="AA21" s="11">
        <v>0</v>
      </c>
      <c r="AB21" s="11">
        <v>0</v>
      </c>
      <c r="AC21" s="11">
        <v>0</v>
      </c>
      <c r="AD21" s="34">
        <v>201</v>
      </c>
      <c r="AE21" s="33">
        <v>201</v>
      </c>
      <c r="AF21" s="32">
        <v>82126</v>
      </c>
      <c r="AG21" s="162" t="s">
        <v>156</v>
      </c>
      <c r="AH21" s="162" t="s">
        <v>156</v>
      </c>
      <c r="AI21" s="163" t="s">
        <v>156</v>
      </c>
      <c r="AJ21" s="33">
        <v>243</v>
      </c>
      <c r="AK21" s="33">
        <v>185.57</v>
      </c>
      <c r="AL21" s="32">
        <v>54328</v>
      </c>
      <c r="AM21" s="47"/>
      <c r="AN21" s="35">
        <v>468</v>
      </c>
      <c r="AO21" s="34">
        <v>396.29</v>
      </c>
      <c r="AP21" s="36">
        <v>62680</v>
      </c>
      <c r="AQ21" s="35">
        <v>65</v>
      </c>
      <c r="AR21" s="34">
        <v>65</v>
      </c>
      <c r="AS21" s="37">
        <v>97006</v>
      </c>
      <c r="AT21" s="37">
        <v>89742</v>
      </c>
      <c r="AU21" s="37">
        <v>187500</v>
      </c>
      <c r="AV21" s="36">
        <v>68032</v>
      </c>
      <c r="AW21" s="35">
        <v>65</v>
      </c>
      <c r="AX21" s="34">
        <v>65</v>
      </c>
      <c r="AY21" s="37">
        <v>75903</v>
      </c>
      <c r="AZ21" s="37">
        <v>74032</v>
      </c>
      <c r="BA21" s="37">
        <v>121500</v>
      </c>
      <c r="BB21" s="36">
        <v>41404</v>
      </c>
      <c r="BC21" s="35">
        <v>84</v>
      </c>
      <c r="BD21" s="34">
        <v>84</v>
      </c>
      <c r="BE21" s="37">
        <v>71700</v>
      </c>
      <c r="BF21" s="37">
        <v>65854</v>
      </c>
      <c r="BG21" s="37">
        <v>116000</v>
      </c>
      <c r="BH21" s="36">
        <v>49878</v>
      </c>
      <c r="BI21" s="35">
        <v>0</v>
      </c>
      <c r="BJ21" s="34">
        <v>0</v>
      </c>
      <c r="BK21" s="75">
        <v>0</v>
      </c>
      <c r="BL21" s="75">
        <v>0</v>
      </c>
      <c r="BM21" s="75">
        <v>0</v>
      </c>
      <c r="BN21" s="76">
        <v>0</v>
      </c>
      <c r="BO21" s="35">
        <v>214</v>
      </c>
      <c r="BP21" s="34">
        <v>214</v>
      </c>
      <c r="BQ21" s="36">
        <v>80663</v>
      </c>
      <c r="BR21" s="35">
        <v>6</v>
      </c>
      <c r="BS21" s="34">
        <v>2.08</v>
      </c>
      <c r="BT21" s="36">
        <v>29676</v>
      </c>
      <c r="BU21" s="35">
        <v>248</v>
      </c>
      <c r="BV21" s="34">
        <v>180.21</v>
      </c>
      <c r="BW21" s="36">
        <v>47961</v>
      </c>
    </row>
    <row r="22" spans="1:75" s="114" customFormat="1" ht="12.75">
      <c r="A22" s="101" t="s">
        <v>7</v>
      </c>
      <c r="B22" s="102" t="s">
        <v>8</v>
      </c>
      <c r="C22" s="109">
        <v>663</v>
      </c>
      <c r="D22" s="109">
        <v>356.9</v>
      </c>
      <c r="E22" s="109">
        <v>71335</v>
      </c>
      <c r="F22" s="104">
        <v>58</v>
      </c>
      <c r="G22" s="104">
        <v>40.34</v>
      </c>
      <c r="H22" s="105">
        <v>122275</v>
      </c>
      <c r="I22" s="105">
        <v>98897</v>
      </c>
      <c r="J22" s="105">
        <v>380470</v>
      </c>
      <c r="K22" s="105">
        <v>48000</v>
      </c>
      <c r="L22" s="104">
        <v>104</v>
      </c>
      <c r="M22" s="104">
        <v>77.36</v>
      </c>
      <c r="N22" s="105">
        <v>98757</v>
      </c>
      <c r="O22" s="105">
        <v>85858</v>
      </c>
      <c r="P22" s="105">
        <v>349160</v>
      </c>
      <c r="Q22" s="105">
        <v>25000</v>
      </c>
      <c r="R22" s="104">
        <v>115</v>
      </c>
      <c r="S22" s="104">
        <v>77.21</v>
      </c>
      <c r="T22" s="105">
        <v>98725</v>
      </c>
      <c r="U22" s="105">
        <v>81250</v>
      </c>
      <c r="V22" s="105">
        <v>335350</v>
      </c>
      <c r="W22" s="105">
        <v>12000</v>
      </c>
      <c r="X22" s="104">
        <v>0</v>
      </c>
      <c r="Y22" s="104">
        <v>0</v>
      </c>
      <c r="Z22" s="104">
        <v>0</v>
      </c>
      <c r="AA22" s="104">
        <v>0</v>
      </c>
      <c r="AB22" s="104">
        <v>0</v>
      </c>
      <c r="AC22" s="104">
        <v>0</v>
      </c>
      <c r="AD22" s="110">
        <v>277</v>
      </c>
      <c r="AE22" s="109">
        <v>194.91</v>
      </c>
      <c r="AF22" s="107">
        <v>103668</v>
      </c>
      <c r="AG22" s="109">
        <v>43</v>
      </c>
      <c r="AH22" s="109">
        <v>13.78</v>
      </c>
      <c r="AI22" s="107">
        <v>48639</v>
      </c>
      <c r="AJ22" s="109">
        <v>343</v>
      </c>
      <c r="AK22" s="109">
        <v>148.21</v>
      </c>
      <c r="AL22" s="107">
        <v>48069</v>
      </c>
      <c r="AM22" s="108"/>
      <c r="AN22" s="112">
        <v>563</v>
      </c>
      <c r="AO22" s="110">
        <v>310.86</v>
      </c>
      <c r="AP22" s="115">
        <v>68242</v>
      </c>
      <c r="AQ22" s="112">
        <v>62</v>
      </c>
      <c r="AR22" s="110">
        <v>42.42</v>
      </c>
      <c r="AS22" s="116">
        <v>104177</v>
      </c>
      <c r="AT22" s="116">
        <v>93713</v>
      </c>
      <c r="AU22" s="116">
        <v>526460</v>
      </c>
      <c r="AV22" s="115">
        <v>31000</v>
      </c>
      <c r="AW22" s="112">
        <v>111</v>
      </c>
      <c r="AX22" s="110">
        <v>76.65</v>
      </c>
      <c r="AY22" s="116">
        <v>95721</v>
      </c>
      <c r="AZ22" s="116">
        <v>76406</v>
      </c>
      <c r="BA22" s="116">
        <v>436350</v>
      </c>
      <c r="BB22" s="115">
        <v>25000</v>
      </c>
      <c r="BC22" s="112">
        <v>92</v>
      </c>
      <c r="BD22" s="110">
        <v>62.96</v>
      </c>
      <c r="BE22" s="116">
        <v>80636</v>
      </c>
      <c r="BF22" s="116">
        <v>63835</v>
      </c>
      <c r="BG22" s="116">
        <v>310000</v>
      </c>
      <c r="BH22" s="115">
        <v>50000</v>
      </c>
      <c r="BI22" s="112">
        <v>0</v>
      </c>
      <c r="BJ22" s="110">
        <v>0</v>
      </c>
      <c r="BK22" s="117">
        <v>0</v>
      </c>
      <c r="BL22" s="117">
        <v>0</v>
      </c>
      <c r="BM22" s="117">
        <v>0</v>
      </c>
      <c r="BN22" s="118">
        <v>0</v>
      </c>
      <c r="BO22" s="112">
        <v>265</v>
      </c>
      <c r="BP22" s="110">
        <v>182.03</v>
      </c>
      <c r="BQ22" s="115">
        <v>92463</v>
      </c>
      <c r="BR22" s="112">
        <v>25</v>
      </c>
      <c r="BS22" s="110">
        <v>8.35</v>
      </c>
      <c r="BT22" s="115">
        <v>42506</v>
      </c>
      <c r="BU22" s="112">
        <v>273</v>
      </c>
      <c r="BV22" s="110">
        <v>120.48</v>
      </c>
      <c r="BW22" s="115">
        <v>47088</v>
      </c>
    </row>
    <row r="23" spans="1:75" s="95" customFormat="1" ht="12.75">
      <c r="A23" s="96" t="s">
        <v>65</v>
      </c>
      <c r="B23" s="97" t="s">
        <v>66</v>
      </c>
      <c r="C23" s="33">
        <v>164</v>
      </c>
      <c r="D23" s="33">
        <v>112.97</v>
      </c>
      <c r="E23" s="33">
        <v>57219</v>
      </c>
      <c r="F23" s="11">
        <v>18</v>
      </c>
      <c r="G23" s="11">
        <v>17.33</v>
      </c>
      <c r="H23" s="98">
        <v>99262</v>
      </c>
      <c r="I23" s="98">
        <v>96252</v>
      </c>
      <c r="J23" s="98">
        <v>165902</v>
      </c>
      <c r="K23" s="98">
        <v>68852</v>
      </c>
      <c r="L23" s="11">
        <v>24</v>
      </c>
      <c r="M23" s="11">
        <v>23.08</v>
      </c>
      <c r="N23" s="98">
        <v>82643</v>
      </c>
      <c r="O23" s="98">
        <v>76393</v>
      </c>
      <c r="P23" s="98">
        <v>132500</v>
      </c>
      <c r="Q23" s="98">
        <v>54000</v>
      </c>
      <c r="R23" s="11">
        <v>30</v>
      </c>
      <c r="S23" s="11">
        <v>28.99</v>
      </c>
      <c r="T23" s="98">
        <v>77176</v>
      </c>
      <c r="U23" s="98">
        <v>71491</v>
      </c>
      <c r="V23" s="98">
        <v>131000</v>
      </c>
      <c r="W23" s="98">
        <v>53000</v>
      </c>
      <c r="X23" s="11">
        <v>0</v>
      </c>
      <c r="Y23" s="11">
        <v>0</v>
      </c>
      <c r="Z23" s="11">
        <v>0</v>
      </c>
      <c r="AA23" s="11">
        <v>0</v>
      </c>
      <c r="AB23" s="11">
        <v>0</v>
      </c>
      <c r="AC23" s="11">
        <v>0</v>
      </c>
      <c r="AD23" s="34">
        <v>72</v>
      </c>
      <c r="AE23" s="33">
        <v>69.4</v>
      </c>
      <c r="AF23" s="32">
        <v>84520</v>
      </c>
      <c r="AG23" s="33">
        <v>0</v>
      </c>
      <c r="AH23" s="33">
        <v>0</v>
      </c>
      <c r="AI23" s="32">
        <v>0</v>
      </c>
      <c r="AJ23" s="33">
        <v>92</v>
      </c>
      <c r="AK23" s="33">
        <v>43.57</v>
      </c>
      <c r="AL23" s="32">
        <v>35854</v>
      </c>
      <c r="AM23" s="47"/>
      <c r="AN23" s="35">
        <v>173</v>
      </c>
      <c r="AO23" s="34">
        <v>112.5</v>
      </c>
      <c r="AP23" s="36">
        <v>54313</v>
      </c>
      <c r="AQ23" s="35">
        <v>13</v>
      </c>
      <c r="AR23" s="34">
        <v>12.5</v>
      </c>
      <c r="AS23" s="37">
        <v>101548</v>
      </c>
      <c r="AT23" s="37">
        <v>101050</v>
      </c>
      <c r="AU23" s="37">
        <v>145120</v>
      </c>
      <c r="AV23" s="36">
        <v>76284</v>
      </c>
      <c r="AW23" s="35">
        <v>20</v>
      </c>
      <c r="AX23" s="34">
        <v>19.75</v>
      </c>
      <c r="AY23" s="37">
        <v>77588</v>
      </c>
      <c r="AZ23" s="37">
        <v>72549</v>
      </c>
      <c r="BA23" s="37">
        <v>127500</v>
      </c>
      <c r="BB23" s="36">
        <v>27748</v>
      </c>
      <c r="BC23" s="35">
        <v>31</v>
      </c>
      <c r="BD23" s="34">
        <v>29.58</v>
      </c>
      <c r="BE23" s="37">
        <v>73368</v>
      </c>
      <c r="BF23" s="37">
        <v>70000</v>
      </c>
      <c r="BG23" s="37">
        <v>110000</v>
      </c>
      <c r="BH23" s="36">
        <v>7500</v>
      </c>
      <c r="BI23" s="35">
        <v>0</v>
      </c>
      <c r="BJ23" s="34">
        <v>0</v>
      </c>
      <c r="BK23" s="75">
        <v>0</v>
      </c>
      <c r="BL23" s="75">
        <v>0</v>
      </c>
      <c r="BM23" s="75">
        <v>0</v>
      </c>
      <c r="BN23" s="76">
        <v>0</v>
      </c>
      <c r="BO23" s="35">
        <v>64</v>
      </c>
      <c r="BP23" s="34">
        <v>61.83</v>
      </c>
      <c r="BQ23" s="36">
        <v>80411</v>
      </c>
      <c r="BR23" s="35">
        <v>0</v>
      </c>
      <c r="BS23" s="34">
        <v>0</v>
      </c>
      <c r="BT23" s="36">
        <v>0</v>
      </c>
      <c r="BU23" s="35">
        <v>109</v>
      </c>
      <c r="BV23" s="34">
        <v>50.67</v>
      </c>
      <c r="BW23" s="36">
        <v>38990</v>
      </c>
    </row>
    <row r="24" spans="1:75" s="114" customFormat="1" ht="12.75">
      <c r="A24" s="101" t="s">
        <v>37</v>
      </c>
      <c r="B24" s="102" t="s">
        <v>38</v>
      </c>
      <c r="C24" s="109">
        <v>3562</v>
      </c>
      <c r="D24" s="109">
        <v>2344.3</v>
      </c>
      <c r="E24" s="109">
        <v>72388</v>
      </c>
      <c r="F24" s="104">
        <v>443</v>
      </c>
      <c r="G24" s="104">
        <v>438.6</v>
      </c>
      <c r="H24" s="105">
        <v>165080</v>
      </c>
      <c r="I24" s="105">
        <v>151086</v>
      </c>
      <c r="J24" s="105">
        <v>552676</v>
      </c>
      <c r="K24" s="105">
        <v>65044</v>
      </c>
      <c r="L24" s="104">
        <v>360</v>
      </c>
      <c r="M24" s="104">
        <v>360</v>
      </c>
      <c r="N24" s="105">
        <v>110680</v>
      </c>
      <c r="O24" s="105">
        <v>100766</v>
      </c>
      <c r="P24" s="105">
        <v>256866</v>
      </c>
      <c r="Q24" s="105">
        <v>50304</v>
      </c>
      <c r="R24" s="104">
        <v>222</v>
      </c>
      <c r="S24" s="104">
        <v>222</v>
      </c>
      <c r="T24" s="105">
        <v>100187</v>
      </c>
      <c r="U24" s="105">
        <v>90000</v>
      </c>
      <c r="V24" s="105">
        <v>240674</v>
      </c>
      <c r="W24" s="105">
        <v>61204</v>
      </c>
      <c r="X24" s="104">
        <v>1</v>
      </c>
      <c r="Y24" s="104">
        <v>1</v>
      </c>
      <c r="Z24" s="105">
        <v>61200</v>
      </c>
      <c r="AA24" s="105">
        <v>61200</v>
      </c>
      <c r="AB24" s="105">
        <v>61200</v>
      </c>
      <c r="AC24" s="105">
        <v>61200</v>
      </c>
      <c r="AD24" s="110">
        <v>1026</v>
      </c>
      <c r="AE24" s="109">
        <v>1021.6</v>
      </c>
      <c r="AF24" s="107">
        <v>131850</v>
      </c>
      <c r="AG24" s="109">
        <v>1312</v>
      </c>
      <c r="AH24" s="109">
        <v>614.94</v>
      </c>
      <c r="AI24" s="107">
        <v>36440</v>
      </c>
      <c r="AJ24" s="109">
        <v>1224</v>
      </c>
      <c r="AK24" s="109">
        <v>707.76</v>
      </c>
      <c r="AL24" s="107">
        <v>61077</v>
      </c>
      <c r="AM24" s="108"/>
      <c r="AN24" s="109">
        <v>3417</v>
      </c>
      <c r="AO24" s="110">
        <v>2277.86</v>
      </c>
      <c r="AP24" s="115">
        <v>69898</v>
      </c>
      <c r="AQ24" s="112">
        <v>450</v>
      </c>
      <c r="AR24" s="110">
        <v>446.1</v>
      </c>
      <c r="AS24" s="116">
        <v>162061</v>
      </c>
      <c r="AT24" s="116">
        <v>147994</v>
      </c>
      <c r="AU24" s="116">
        <v>541208</v>
      </c>
      <c r="AV24" s="115">
        <v>65044</v>
      </c>
      <c r="AW24" s="112">
        <v>352</v>
      </c>
      <c r="AX24" s="110">
        <v>352</v>
      </c>
      <c r="AY24" s="116">
        <v>107773</v>
      </c>
      <c r="AZ24" s="116">
        <v>98730</v>
      </c>
      <c r="BA24" s="116">
        <v>255106</v>
      </c>
      <c r="BB24" s="115">
        <v>50304</v>
      </c>
      <c r="BC24" s="112">
        <v>218</v>
      </c>
      <c r="BD24" s="110">
        <v>218</v>
      </c>
      <c r="BE24" s="116">
        <v>95463</v>
      </c>
      <c r="BF24" s="116">
        <v>87062</v>
      </c>
      <c r="BG24" s="116">
        <v>235000</v>
      </c>
      <c r="BH24" s="115">
        <v>60000</v>
      </c>
      <c r="BI24" s="112">
        <v>0</v>
      </c>
      <c r="BJ24" s="110">
        <v>0</v>
      </c>
      <c r="BK24" s="117">
        <v>0</v>
      </c>
      <c r="BL24" s="117">
        <v>0</v>
      </c>
      <c r="BM24" s="117">
        <v>0</v>
      </c>
      <c r="BN24" s="118">
        <v>0</v>
      </c>
      <c r="BO24" s="112">
        <v>1020</v>
      </c>
      <c r="BP24" s="110">
        <v>1016.1</v>
      </c>
      <c r="BQ24" s="115">
        <v>129093</v>
      </c>
      <c r="BR24" s="112">
        <v>1252</v>
      </c>
      <c r="BS24" s="110">
        <v>583.26</v>
      </c>
      <c r="BT24" s="115">
        <v>31183</v>
      </c>
      <c r="BU24" s="112">
        <v>1145</v>
      </c>
      <c r="BV24" s="110">
        <v>678.5</v>
      </c>
      <c r="BW24" s="115">
        <v>59497</v>
      </c>
    </row>
    <row r="25" spans="1:75" s="95" customFormat="1" ht="12.75">
      <c r="A25" s="96" t="s">
        <v>59</v>
      </c>
      <c r="B25" s="97" t="s">
        <v>60</v>
      </c>
      <c r="C25" s="33">
        <v>702</v>
      </c>
      <c r="D25" s="33">
        <v>374.01</v>
      </c>
      <c r="E25" s="33">
        <v>113754</v>
      </c>
      <c r="F25" s="11">
        <v>77</v>
      </c>
      <c r="G25" s="11">
        <v>75.7</v>
      </c>
      <c r="H25" s="98">
        <v>108124</v>
      </c>
      <c r="I25" s="98">
        <v>106102</v>
      </c>
      <c r="J25" s="98">
        <v>204593</v>
      </c>
      <c r="K25" s="98">
        <v>54000</v>
      </c>
      <c r="L25" s="11">
        <v>112</v>
      </c>
      <c r="M25" s="11">
        <v>110.75</v>
      </c>
      <c r="N25" s="98">
        <v>88923</v>
      </c>
      <c r="O25" s="98">
        <v>77706</v>
      </c>
      <c r="P25" s="98">
        <v>222508</v>
      </c>
      <c r="Q25" s="98">
        <v>60354</v>
      </c>
      <c r="R25" s="11">
        <v>60</v>
      </c>
      <c r="S25" s="11">
        <v>60</v>
      </c>
      <c r="T25" s="98">
        <v>76730</v>
      </c>
      <c r="U25" s="98">
        <v>69618</v>
      </c>
      <c r="V25" s="98">
        <v>134604</v>
      </c>
      <c r="W25" s="98">
        <v>49500</v>
      </c>
      <c r="X25" s="11">
        <v>0</v>
      </c>
      <c r="Y25" s="11">
        <v>0</v>
      </c>
      <c r="Z25" s="11">
        <v>0</v>
      </c>
      <c r="AA25" s="11">
        <v>0</v>
      </c>
      <c r="AB25" s="11">
        <v>0</v>
      </c>
      <c r="AC25" s="11">
        <v>0</v>
      </c>
      <c r="AD25" s="34">
        <v>249</v>
      </c>
      <c r="AE25" s="33">
        <v>246.45</v>
      </c>
      <c r="AF25" s="32">
        <v>91923</v>
      </c>
      <c r="AG25" s="33">
        <v>167</v>
      </c>
      <c r="AH25" s="33">
        <v>48.48</v>
      </c>
      <c r="AI25" s="32">
        <v>95363</v>
      </c>
      <c r="AJ25" s="33">
        <v>286</v>
      </c>
      <c r="AK25" s="33">
        <v>79.08</v>
      </c>
      <c r="AL25" s="32">
        <v>143499</v>
      </c>
      <c r="AM25" s="47"/>
      <c r="AN25" s="33">
        <v>703</v>
      </c>
      <c r="AO25" s="34">
        <v>423.69</v>
      </c>
      <c r="AP25" s="36">
        <v>65679</v>
      </c>
      <c r="AQ25" s="35">
        <v>68</v>
      </c>
      <c r="AR25" s="34">
        <v>68</v>
      </c>
      <c r="AS25" s="37">
        <v>105447</v>
      </c>
      <c r="AT25" s="37">
        <v>103372</v>
      </c>
      <c r="AU25" s="37">
        <v>166708</v>
      </c>
      <c r="AV25" s="36">
        <v>70106</v>
      </c>
      <c r="AW25" s="35">
        <v>109</v>
      </c>
      <c r="AX25" s="34">
        <v>108</v>
      </c>
      <c r="AY25" s="37">
        <v>83900</v>
      </c>
      <c r="AZ25" s="37">
        <v>73588</v>
      </c>
      <c r="BA25" s="37">
        <v>215532</v>
      </c>
      <c r="BB25" s="36">
        <v>62274</v>
      </c>
      <c r="BC25" s="35">
        <v>61</v>
      </c>
      <c r="BD25" s="34">
        <v>61</v>
      </c>
      <c r="BE25" s="37">
        <v>77298</v>
      </c>
      <c r="BF25" s="37">
        <v>67634</v>
      </c>
      <c r="BG25" s="37">
        <v>134132</v>
      </c>
      <c r="BH25" s="36">
        <v>54810</v>
      </c>
      <c r="BI25" s="35">
        <v>0</v>
      </c>
      <c r="BJ25" s="34">
        <v>0</v>
      </c>
      <c r="BK25" s="75">
        <v>0</v>
      </c>
      <c r="BL25" s="75">
        <v>0</v>
      </c>
      <c r="BM25" s="75">
        <v>0</v>
      </c>
      <c r="BN25" s="76">
        <v>0</v>
      </c>
      <c r="BO25" s="35">
        <v>238</v>
      </c>
      <c r="BP25" s="34">
        <v>237</v>
      </c>
      <c r="BQ25" s="36">
        <v>88364</v>
      </c>
      <c r="BR25" s="35">
        <v>186</v>
      </c>
      <c r="BS25" s="34">
        <v>87.26</v>
      </c>
      <c r="BT25" s="36">
        <v>16376</v>
      </c>
      <c r="BU25" s="35">
        <v>279</v>
      </c>
      <c r="BV25" s="34">
        <v>99.43</v>
      </c>
      <c r="BW25" s="36">
        <v>79196</v>
      </c>
    </row>
    <row r="26" spans="1:75" s="114" customFormat="1" ht="12.75">
      <c r="A26" s="101" t="s">
        <v>61</v>
      </c>
      <c r="B26" s="102" t="s">
        <v>62</v>
      </c>
      <c r="C26" s="109">
        <v>719</v>
      </c>
      <c r="D26" s="109">
        <v>507.35</v>
      </c>
      <c r="E26" s="109">
        <v>54662</v>
      </c>
      <c r="F26" s="104">
        <v>69</v>
      </c>
      <c r="G26" s="104">
        <v>67.36</v>
      </c>
      <c r="H26" s="105">
        <v>99080</v>
      </c>
      <c r="I26" s="105">
        <v>90586</v>
      </c>
      <c r="J26" s="105">
        <v>141002</v>
      </c>
      <c r="K26" s="105">
        <v>79646</v>
      </c>
      <c r="L26" s="104">
        <v>100</v>
      </c>
      <c r="M26" s="104">
        <v>99.18</v>
      </c>
      <c r="N26" s="105">
        <v>81814</v>
      </c>
      <c r="O26" s="105">
        <v>73093</v>
      </c>
      <c r="P26" s="105">
        <v>158882</v>
      </c>
      <c r="Q26" s="105">
        <v>64438</v>
      </c>
      <c r="R26" s="104">
        <v>76</v>
      </c>
      <c r="S26" s="104">
        <v>76</v>
      </c>
      <c r="T26" s="105">
        <v>79656</v>
      </c>
      <c r="U26" s="105">
        <v>67029</v>
      </c>
      <c r="V26" s="105">
        <v>141504</v>
      </c>
      <c r="W26" s="105">
        <v>58910</v>
      </c>
      <c r="X26" s="104">
        <v>1</v>
      </c>
      <c r="Y26" s="104">
        <v>1</v>
      </c>
      <c r="Z26" s="105">
        <v>62000</v>
      </c>
      <c r="AA26" s="105">
        <v>62000</v>
      </c>
      <c r="AB26" s="105">
        <v>62000</v>
      </c>
      <c r="AC26" s="105">
        <v>62000</v>
      </c>
      <c r="AD26" s="110">
        <v>246</v>
      </c>
      <c r="AE26" s="109">
        <v>243.54</v>
      </c>
      <c r="AF26" s="107">
        <v>85910</v>
      </c>
      <c r="AG26" s="109">
        <v>0</v>
      </c>
      <c r="AH26" s="109">
        <v>0</v>
      </c>
      <c r="AI26" s="107">
        <v>0</v>
      </c>
      <c r="AJ26" s="109">
        <v>473</v>
      </c>
      <c r="AK26" s="109">
        <v>263.81</v>
      </c>
      <c r="AL26" s="107">
        <v>38410</v>
      </c>
      <c r="AM26" s="108"/>
      <c r="AN26" s="109">
        <v>714</v>
      </c>
      <c r="AO26" s="110">
        <v>493.37</v>
      </c>
      <c r="AP26" s="115">
        <v>54416</v>
      </c>
      <c r="AQ26" s="112">
        <v>64</v>
      </c>
      <c r="AR26" s="110">
        <v>62.36</v>
      </c>
      <c r="AS26" s="116">
        <v>98564</v>
      </c>
      <c r="AT26" s="116">
        <v>90751</v>
      </c>
      <c r="AU26" s="116">
        <v>139578</v>
      </c>
      <c r="AV26" s="115">
        <v>76300</v>
      </c>
      <c r="AW26" s="112">
        <v>109</v>
      </c>
      <c r="AX26" s="110">
        <v>107.58</v>
      </c>
      <c r="AY26" s="116">
        <v>80079</v>
      </c>
      <c r="AZ26" s="116">
        <v>71314</v>
      </c>
      <c r="BA26" s="116">
        <v>163815</v>
      </c>
      <c r="BB26" s="115">
        <v>56320</v>
      </c>
      <c r="BC26" s="112">
        <v>72</v>
      </c>
      <c r="BD26" s="110">
        <v>71.18</v>
      </c>
      <c r="BE26" s="116">
        <v>82278</v>
      </c>
      <c r="BF26" s="116">
        <v>66961</v>
      </c>
      <c r="BG26" s="116">
        <v>139928</v>
      </c>
      <c r="BH26" s="115">
        <v>57150</v>
      </c>
      <c r="BI26" s="112">
        <v>1</v>
      </c>
      <c r="BJ26" s="110">
        <v>1</v>
      </c>
      <c r="BK26" s="116">
        <v>62150</v>
      </c>
      <c r="BL26" s="116">
        <v>62150</v>
      </c>
      <c r="BM26" s="116">
        <v>62150</v>
      </c>
      <c r="BN26" s="115">
        <v>62150</v>
      </c>
      <c r="BO26" s="112">
        <v>246</v>
      </c>
      <c r="BP26" s="110">
        <v>242.12</v>
      </c>
      <c r="BQ26" s="115">
        <v>85459</v>
      </c>
      <c r="BR26" s="159" t="s">
        <v>156</v>
      </c>
      <c r="BS26" s="160" t="s">
        <v>156</v>
      </c>
      <c r="BT26" s="161" t="s">
        <v>156</v>
      </c>
      <c r="BU26" s="112">
        <v>467</v>
      </c>
      <c r="BV26" s="110">
        <v>250.87</v>
      </c>
      <c r="BW26" s="115">
        <v>38105</v>
      </c>
    </row>
    <row r="27" spans="1:75" s="95" customFormat="1" ht="12.75">
      <c r="A27" s="96" t="s">
        <v>63</v>
      </c>
      <c r="B27" s="97" t="s">
        <v>64</v>
      </c>
      <c r="C27" s="33">
        <v>213</v>
      </c>
      <c r="D27" s="33">
        <v>151.16</v>
      </c>
      <c r="E27" s="33">
        <v>66015</v>
      </c>
      <c r="F27" s="11">
        <v>38</v>
      </c>
      <c r="G27" s="11">
        <v>36.15</v>
      </c>
      <c r="H27" s="98">
        <v>101968</v>
      </c>
      <c r="I27" s="98">
        <v>102582</v>
      </c>
      <c r="J27" s="98">
        <v>166758</v>
      </c>
      <c r="K27" s="98">
        <v>21600</v>
      </c>
      <c r="L27" s="11">
        <v>42</v>
      </c>
      <c r="M27" s="11">
        <v>40.98</v>
      </c>
      <c r="N27" s="98">
        <v>86027</v>
      </c>
      <c r="O27" s="98">
        <v>73024</v>
      </c>
      <c r="P27" s="98">
        <v>147404</v>
      </c>
      <c r="Q27" s="98">
        <v>63488</v>
      </c>
      <c r="R27" s="11">
        <v>36</v>
      </c>
      <c r="S27" s="11">
        <v>35.2</v>
      </c>
      <c r="T27" s="98">
        <v>69552</v>
      </c>
      <c r="U27" s="98">
        <v>60213</v>
      </c>
      <c r="V27" s="98">
        <v>130688</v>
      </c>
      <c r="W27" s="98">
        <v>52202</v>
      </c>
      <c r="X27" s="11">
        <v>0</v>
      </c>
      <c r="Y27" s="11">
        <v>0</v>
      </c>
      <c r="Z27" s="11">
        <v>0</v>
      </c>
      <c r="AA27" s="11">
        <v>0</v>
      </c>
      <c r="AB27" s="11">
        <v>0</v>
      </c>
      <c r="AC27" s="11">
        <v>0</v>
      </c>
      <c r="AD27" s="34">
        <v>116</v>
      </c>
      <c r="AE27" s="33">
        <v>112.33</v>
      </c>
      <c r="AF27" s="32">
        <v>86136</v>
      </c>
      <c r="AG27" s="33">
        <v>0</v>
      </c>
      <c r="AH27" s="33">
        <v>0</v>
      </c>
      <c r="AI27" s="32">
        <v>0</v>
      </c>
      <c r="AJ27" s="33">
        <v>97</v>
      </c>
      <c r="AK27" s="33">
        <v>38.83</v>
      </c>
      <c r="AL27" s="32">
        <v>41952</v>
      </c>
      <c r="AM27" s="47"/>
      <c r="AN27" s="33">
        <v>218</v>
      </c>
      <c r="AO27" s="34">
        <v>145.54</v>
      </c>
      <c r="AP27" s="36">
        <v>74770</v>
      </c>
      <c r="AQ27" s="35">
        <v>33</v>
      </c>
      <c r="AR27" s="34">
        <v>31.25</v>
      </c>
      <c r="AS27" s="37">
        <v>110546</v>
      </c>
      <c r="AT27" s="37">
        <v>105984</v>
      </c>
      <c r="AU27" s="37">
        <v>172984</v>
      </c>
      <c r="AV27" s="36">
        <v>64800</v>
      </c>
      <c r="AW27" s="35">
        <v>46</v>
      </c>
      <c r="AX27" s="34">
        <v>44.18</v>
      </c>
      <c r="AY27" s="37">
        <v>85173</v>
      </c>
      <c r="AZ27" s="37">
        <v>74962</v>
      </c>
      <c r="BA27" s="37">
        <v>148740</v>
      </c>
      <c r="BB27" s="36">
        <v>32400</v>
      </c>
      <c r="BC27" s="35">
        <v>40</v>
      </c>
      <c r="BD27" s="34">
        <v>39.2</v>
      </c>
      <c r="BE27" s="37">
        <v>66758</v>
      </c>
      <c r="BF27" s="37">
        <v>58852</v>
      </c>
      <c r="BG27" s="37">
        <v>130688</v>
      </c>
      <c r="BH27" s="36">
        <v>36000</v>
      </c>
      <c r="BI27" s="35">
        <v>0</v>
      </c>
      <c r="BJ27" s="34">
        <v>0</v>
      </c>
      <c r="BK27" s="75">
        <v>0</v>
      </c>
      <c r="BL27" s="75">
        <v>0</v>
      </c>
      <c r="BM27" s="75">
        <v>0</v>
      </c>
      <c r="BN27" s="76">
        <v>0</v>
      </c>
      <c r="BO27" s="35">
        <v>119</v>
      </c>
      <c r="BP27" s="34">
        <v>114.63</v>
      </c>
      <c r="BQ27" s="36">
        <v>86019</v>
      </c>
      <c r="BR27" s="35">
        <v>0</v>
      </c>
      <c r="BS27" s="34">
        <v>0</v>
      </c>
      <c r="BT27" s="36">
        <v>0</v>
      </c>
      <c r="BU27" s="35">
        <v>99</v>
      </c>
      <c r="BV27" s="34">
        <v>30.91</v>
      </c>
      <c r="BW27" s="36">
        <v>61248</v>
      </c>
    </row>
    <row r="28" spans="1:75" s="114" customFormat="1" ht="12.75">
      <c r="A28" s="101" t="s">
        <v>11</v>
      </c>
      <c r="B28" s="102" t="s">
        <v>12</v>
      </c>
      <c r="C28" s="109">
        <v>365</v>
      </c>
      <c r="D28" s="109">
        <v>266.32</v>
      </c>
      <c r="E28" s="109">
        <v>59817</v>
      </c>
      <c r="F28" s="104">
        <v>47</v>
      </c>
      <c r="G28" s="104">
        <v>45.76</v>
      </c>
      <c r="H28" s="105">
        <v>96501</v>
      </c>
      <c r="I28" s="105">
        <v>89488</v>
      </c>
      <c r="J28" s="105">
        <v>161664</v>
      </c>
      <c r="K28" s="105">
        <v>77340</v>
      </c>
      <c r="L28" s="104">
        <v>67</v>
      </c>
      <c r="M28" s="104">
        <v>62.79</v>
      </c>
      <c r="N28" s="105">
        <v>82283</v>
      </c>
      <c r="O28" s="105">
        <v>74642</v>
      </c>
      <c r="P28" s="105">
        <v>158224</v>
      </c>
      <c r="Q28" s="105">
        <v>31034</v>
      </c>
      <c r="R28" s="104">
        <v>66</v>
      </c>
      <c r="S28" s="104">
        <v>63.98</v>
      </c>
      <c r="T28" s="105">
        <v>71896</v>
      </c>
      <c r="U28" s="105">
        <v>62899</v>
      </c>
      <c r="V28" s="105">
        <v>156494</v>
      </c>
      <c r="W28" s="105">
        <v>29412</v>
      </c>
      <c r="X28" s="104">
        <v>0</v>
      </c>
      <c r="Y28" s="104">
        <v>0</v>
      </c>
      <c r="Z28" s="104">
        <v>0</v>
      </c>
      <c r="AA28" s="104">
        <v>0</v>
      </c>
      <c r="AB28" s="104">
        <v>0</v>
      </c>
      <c r="AC28" s="104">
        <v>0</v>
      </c>
      <c r="AD28" s="110">
        <v>180</v>
      </c>
      <c r="AE28" s="109">
        <v>172.53</v>
      </c>
      <c r="AF28" s="107">
        <v>82187</v>
      </c>
      <c r="AG28" s="109">
        <v>4</v>
      </c>
      <c r="AH28" s="109">
        <v>0.85</v>
      </c>
      <c r="AI28" s="107">
        <v>25365</v>
      </c>
      <c r="AJ28" s="109">
        <v>181</v>
      </c>
      <c r="AK28" s="109">
        <v>92.94</v>
      </c>
      <c r="AL28" s="107">
        <v>38332</v>
      </c>
      <c r="AM28" s="108"/>
      <c r="AN28" s="109">
        <v>386</v>
      </c>
      <c r="AO28" s="110">
        <v>274.03</v>
      </c>
      <c r="AP28" s="115">
        <v>56711</v>
      </c>
      <c r="AQ28" s="112">
        <v>53</v>
      </c>
      <c r="AR28" s="110">
        <v>49.8</v>
      </c>
      <c r="AS28" s="116">
        <v>94164</v>
      </c>
      <c r="AT28" s="116">
        <v>87202</v>
      </c>
      <c r="AU28" s="116">
        <v>160566</v>
      </c>
      <c r="AV28" s="115">
        <v>33333</v>
      </c>
      <c r="AW28" s="112">
        <v>70</v>
      </c>
      <c r="AX28" s="110">
        <v>69.35</v>
      </c>
      <c r="AY28" s="116">
        <v>76694</v>
      </c>
      <c r="AZ28" s="116">
        <v>69361</v>
      </c>
      <c r="BA28" s="116">
        <v>126300</v>
      </c>
      <c r="BB28" s="115">
        <v>29412</v>
      </c>
      <c r="BC28" s="112">
        <v>65</v>
      </c>
      <c r="BD28" s="110">
        <v>63.51</v>
      </c>
      <c r="BE28" s="116">
        <v>65520</v>
      </c>
      <c r="BF28" s="116">
        <v>59862</v>
      </c>
      <c r="BG28" s="116">
        <v>125300</v>
      </c>
      <c r="BH28" s="115">
        <v>29412</v>
      </c>
      <c r="BI28" s="112">
        <v>0</v>
      </c>
      <c r="BJ28" s="110">
        <v>0</v>
      </c>
      <c r="BK28" s="117">
        <v>0</v>
      </c>
      <c r="BL28" s="117">
        <v>0</v>
      </c>
      <c r="BM28" s="117">
        <v>0</v>
      </c>
      <c r="BN28" s="118">
        <v>0</v>
      </c>
      <c r="BO28" s="112">
        <v>188</v>
      </c>
      <c r="BP28" s="110">
        <v>182.66</v>
      </c>
      <c r="BQ28" s="115">
        <v>77756</v>
      </c>
      <c r="BR28" s="159" t="s">
        <v>156</v>
      </c>
      <c r="BS28" s="160" t="s">
        <v>156</v>
      </c>
      <c r="BT28" s="161" t="s">
        <v>156</v>
      </c>
      <c r="BU28" s="112">
        <v>194</v>
      </c>
      <c r="BV28" s="110">
        <v>90.18</v>
      </c>
      <c r="BW28" s="115">
        <v>36963</v>
      </c>
    </row>
    <row r="29" spans="1:75" s="95" customFormat="1" ht="12.75">
      <c r="A29" s="96" t="s">
        <v>13</v>
      </c>
      <c r="B29" s="97" t="s">
        <v>14</v>
      </c>
      <c r="C29" s="33">
        <v>1749</v>
      </c>
      <c r="D29" s="33">
        <v>1253.09</v>
      </c>
      <c r="E29" s="33">
        <v>83791</v>
      </c>
      <c r="F29" s="11">
        <v>347</v>
      </c>
      <c r="G29" s="11">
        <v>253.35</v>
      </c>
      <c r="H29" s="98">
        <v>149265</v>
      </c>
      <c r="I29" s="98">
        <v>123352</v>
      </c>
      <c r="J29" s="98">
        <v>482348</v>
      </c>
      <c r="K29" s="98">
        <v>24360</v>
      </c>
      <c r="L29" s="11">
        <v>238</v>
      </c>
      <c r="M29" s="11">
        <v>175.72</v>
      </c>
      <c r="N29" s="98">
        <v>104896</v>
      </c>
      <c r="O29" s="98">
        <v>85952</v>
      </c>
      <c r="P29" s="98">
        <v>256772</v>
      </c>
      <c r="Q29" s="98">
        <v>66822</v>
      </c>
      <c r="R29" s="11">
        <v>217</v>
      </c>
      <c r="S29" s="11">
        <v>161.15</v>
      </c>
      <c r="T29" s="98">
        <v>101468</v>
      </c>
      <c r="U29" s="98">
        <v>79514</v>
      </c>
      <c r="V29" s="98">
        <v>244096</v>
      </c>
      <c r="W29" s="98">
        <v>60666</v>
      </c>
      <c r="X29" s="11">
        <v>0</v>
      </c>
      <c r="Y29" s="11">
        <v>0</v>
      </c>
      <c r="Z29" s="11">
        <v>0</v>
      </c>
      <c r="AA29" s="11">
        <v>0</v>
      </c>
      <c r="AB29" s="11">
        <v>0</v>
      </c>
      <c r="AC29" s="11">
        <v>0</v>
      </c>
      <c r="AD29" s="34">
        <v>802</v>
      </c>
      <c r="AE29" s="33">
        <v>590.22</v>
      </c>
      <c r="AF29" s="32">
        <v>123166</v>
      </c>
      <c r="AG29" s="33">
        <v>35</v>
      </c>
      <c r="AH29" s="33">
        <v>16.15</v>
      </c>
      <c r="AI29" s="32">
        <v>31440</v>
      </c>
      <c r="AJ29" s="33">
        <v>912</v>
      </c>
      <c r="AK29" s="33">
        <v>646.72</v>
      </c>
      <c r="AL29" s="32">
        <v>51174</v>
      </c>
      <c r="AM29" s="47"/>
      <c r="AN29" s="35">
        <v>1627</v>
      </c>
      <c r="AO29" s="34">
        <v>1157.04</v>
      </c>
      <c r="AP29" s="36">
        <v>87453</v>
      </c>
      <c r="AQ29" s="35">
        <v>340</v>
      </c>
      <c r="AR29" s="34">
        <v>245.67</v>
      </c>
      <c r="AS29" s="37">
        <v>151393</v>
      </c>
      <c r="AT29" s="37">
        <v>134344</v>
      </c>
      <c r="AU29" s="37">
        <v>506718</v>
      </c>
      <c r="AV29" s="36">
        <v>76800</v>
      </c>
      <c r="AW29" s="35">
        <v>249</v>
      </c>
      <c r="AX29" s="34">
        <v>183.76</v>
      </c>
      <c r="AY29" s="37">
        <v>105480</v>
      </c>
      <c r="AZ29" s="37">
        <v>87000</v>
      </c>
      <c r="BA29" s="37">
        <v>252588</v>
      </c>
      <c r="BB29" s="36">
        <v>32008</v>
      </c>
      <c r="BC29" s="35">
        <v>214</v>
      </c>
      <c r="BD29" s="34">
        <v>159.1</v>
      </c>
      <c r="BE29" s="37">
        <v>99517</v>
      </c>
      <c r="BF29" s="37">
        <v>79630</v>
      </c>
      <c r="BG29" s="37">
        <v>245002</v>
      </c>
      <c r="BH29" s="36">
        <v>53582</v>
      </c>
      <c r="BI29" s="35">
        <v>0</v>
      </c>
      <c r="BJ29" s="34">
        <v>0</v>
      </c>
      <c r="BK29" s="75">
        <v>0</v>
      </c>
      <c r="BL29" s="75">
        <v>0</v>
      </c>
      <c r="BM29" s="75">
        <v>0</v>
      </c>
      <c r="BN29" s="76">
        <v>0</v>
      </c>
      <c r="BO29" s="35">
        <v>803</v>
      </c>
      <c r="BP29" s="34">
        <v>588.53</v>
      </c>
      <c r="BQ29" s="36">
        <v>123331</v>
      </c>
      <c r="BR29" s="35">
        <v>19</v>
      </c>
      <c r="BS29" s="34">
        <v>8.75</v>
      </c>
      <c r="BT29" s="36">
        <v>41925</v>
      </c>
      <c r="BU29" s="35">
        <v>805</v>
      </c>
      <c r="BV29" s="34">
        <v>559.76</v>
      </c>
      <c r="BW29" s="36">
        <v>52739</v>
      </c>
    </row>
    <row r="30" spans="1:75" s="114" customFormat="1" ht="12.75">
      <c r="A30" s="101" t="s">
        <v>125</v>
      </c>
      <c r="B30" s="119" t="s">
        <v>122</v>
      </c>
      <c r="C30" s="109">
        <v>275</v>
      </c>
      <c r="D30" s="109">
        <v>153.87</v>
      </c>
      <c r="E30" s="109">
        <v>53488</v>
      </c>
      <c r="F30" s="104">
        <v>6</v>
      </c>
      <c r="G30" s="104">
        <v>4.13</v>
      </c>
      <c r="H30" s="105">
        <v>94119</v>
      </c>
      <c r="I30" s="105">
        <v>98239</v>
      </c>
      <c r="J30" s="105">
        <v>143500</v>
      </c>
      <c r="K30" s="105">
        <v>27451</v>
      </c>
      <c r="L30" s="104">
        <v>21</v>
      </c>
      <c r="M30" s="104">
        <v>15.15</v>
      </c>
      <c r="N30" s="105">
        <v>91877</v>
      </c>
      <c r="O30" s="105">
        <v>81054</v>
      </c>
      <c r="P30" s="105">
        <v>130688</v>
      </c>
      <c r="Q30" s="105">
        <v>71874</v>
      </c>
      <c r="R30" s="104">
        <v>39</v>
      </c>
      <c r="S30" s="104">
        <v>29.35</v>
      </c>
      <c r="T30" s="105">
        <v>84811</v>
      </c>
      <c r="U30" s="105">
        <v>72102</v>
      </c>
      <c r="V30" s="105">
        <v>130688</v>
      </c>
      <c r="W30" s="105">
        <v>60000</v>
      </c>
      <c r="X30" s="104">
        <v>0</v>
      </c>
      <c r="Y30" s="104">
        <v>0</v>
      </c>
      <c r="Z30" s="104">
        <v>0</v>
      </c>
      <c r="AA30" s="104">
        <v>0</v>
      </c>
      <c r="AB30" s="104">
        <v>0</v>
      </c>
      <c r="AC30" s="104">
        <v>0</v>
      </c>
      <c r="AD30" s="110">
        <v>66</v>
      </c>
      <c r="AE30" s="109">
        <v>48.63</v>
      </c>
      <c r="AF30" s="107">
        <v>87906</v>
      </c>
      <c r="AG30" s="164" t="s">
        <v>156</v>
      </c>
      <c r="AH30" s="164" t="s">
        <v>156</v>
      </c>
      <c r="AI30" s="165" t="s">
        <v>156</v>
      </c>
      <c r="AJ30" s="109">
        <v>208</v>
      </c>
      <c r="AK30" s="109">
        <v>104.74</v>
      </c>
      <c r="AL30" s="107">
        <v>42584</v>
      </c>
      <c r="AM30" s="108"/>
      <c r="AN30" s="109">
        <v>201</v>
      </c>
      <c r="AO30" s="110">
        <v>119.36</v>
      </c>
      <c r="AP30" s="115">
        <v>56935</v>
      </c>
      <c r="AQ30" s="112">
        <v>7</v>
      </c>
      <c r="AR30" s="110">
        <v>5</v>
      </c>
      <c r="AS30" s="116">
        <v>105477</v>
      </c>
      <c r="AT30" s="116">
        <v>97320</v>
      </c>
      <c r="AU30" s="116">
        <v>131326</v>
      </c>
      <c r="AV30" s="115">
        <v>95244</v>
      </c>
      <c r="AW30" s="110">
        <v>22</v>
      </c>
      <c r="AX30" s="110">
        <v>16.5</v>
      </c>
      <c r="AY30" s="116">
        <v>90459</v>
      </c>
      <c r="AZ30" s="116">
        <v>80713</v>
      </c>
      <c r="BA30" s="116">
        <v>127502</v>
      </c>
      <c r="BB30" s="115">
        <v>66780</v>
      </c>
      <c r="BC30" s="112">
        <v>30</v>
      </c>
      <c r="BD30" s="110">
        <v>22.5</v>
      </c>
      <c r="BE30" s="116">
        <v>83210</v>
      </c>
      <c r="BF30" s="116">
        <v>70935</v>
      </c>
      <c r="BG30" s="116">
        <v>127500</v>
      </c>
      <c r="BH30" s="115">
        <v>60000</v>
      </c>
      <c r="BI30" s="112">
        <v>0</v>
      </c>
      <c r="BJ30" s="110">
        <v>0</v>
      </c>
      <c r="BK30" s="117">
        <v>0</v>
      </c>
      <c r="BL30" s="117">
        <v>0</v>
      </c>
      <c r="BM30" s="117">
        <v>0</v>
      </c>
      <c r="BN30" s="118">
        <v>0</v>
      </c>
      <c r="BO30" s="112">
        <v>59</v>
      </c>
      <c r="BP30" s="110">
        <v>44</v>
      </c>
      <c r="BQ30" s="115">
        <v>88555</v>
      </c>
      <c r="BR30" s="159" t="s">
        <v>156</v>
      </c>
      <c r="BS30" s="160" t="s">
        <v>156</v>
      </c>
      <c r="BT30" s="161" t="s">
        <v>156</v>
      </c>
      <c r="BU30" s="112">
        <v>140</v>
      </c>
      <c r="BV30" s="110">
        <v>74.42</v>
      </c>
      <c r="BW30" s="115">
        <v>43870</v>
      </c>
    </row>
    <row r="31" spans="1:75" s="95" customFormat="1" ht="12.75">
      <c r="A31" s="96" t="s">
        <v>19</v>
      </c>
      <c r="B31" s="97" t="s">
        <v>20</v>
      </c>
      <c r="C31" s="33">
        <v>781</v>
      </c>
      <c r="D31" s="33">
        <v>616.52</v>
      </c>
      <c r="E31" s="33">
        <v>53006</v>
      </c>
      <c r="F31" s="11">
        <v>120</v>
      </c>
      <c r="G31" s="11">
        <v>116.37</v>
      </c>
      <c r="H31" s="98">
        <v>82684</v>
      </c>
      <c r="I31" s="98">
        <v>80765</v>
      </c>
      <c r="J31" s="98">
        <v>140512</v>
      </c>
      <c r="K31" s="98">
        <v>62842</v>
      </c>
      <c r="L31" s="11">
        <v>107</v>
      </c>
      <c r="M31" s="11">
        <v>105.5</v>
      </c>
      <c r="N31" s="98">
        <v>73407</v>
      </c>
      <c r="O31" s="98">
        <v>67840</v>
      </c>
      <c r="P31" s="98">
        <v>136920</v>
      </c>
      <c r="Q31" s="98">
        <v>57514</v>
      </c>
      <c r="R31" s="11">
        <v>134</v>
      </c>
      <c r="S31" s="11">
        <v>133</v>
      </c>
      <c r="T31" s="98">
        <v>66612</v>
      </c>
      <c r="U31" s="98">
        <v>60000</v>
      </c>
      <c r="V31" s="98">
        <v>142666</v>
      </c>
      <c r="W31" s="98">
        <v>32302</v>
      </c>
      <c r="X31" s="11">
        <v>5</v>
      </c>
      <c r="Y31" s="11">
        <v>5</v>
      </c>
      <c r="Z31" s="98">
        <v>51972</v>
      </c>
      <c r="AA31" s="98">
        <v>54178</v>
      </c>
      <c r="AB31" s="98">
        <v>57584</v>
      </c>
      <c r="AC31" s="98">
        <v>42100</v>
      </c>
      <c r="AD31" s="34">
        <v>366</v>
      </c>
      <c r="AE31" s="33">
        <v>359.87</v>
      </c>
      <c r="AF31" s="32">
        <v>73668</v>
      </c>
      <c r="AG31" s="33">
        <v>42</v>
      </c>
      <c r="AH31" s="33">
        <v>20.24</v>
      </c>
      <c r="AI31" s="32">
        <v>23747</v>
      </c>
      <c r="AJ31" s="33">
        <v>373</v>
      </c>
      <c r="AK31" s="33">
        <v>236.41</v>
      </c>
      <c r="AL31" s="32">
        <v>36027</v>
      </c>
      <c r="AM31" s="47"/>
      <c r="AN31" s="35">
        <v>816</v>
      </c>
      <c r="AO31" s="34">
        <v>653.69</v>
      </c>
      <c r="AP31" s="36">
        <v>53748</v>
      </c>
      <c r="AQ31" s="35">
        <v>130</v>
      </c>
      <c r="AR31" s="34">
        <v>126.88</v>
      </c>
      <c r="AS31" s="37">
        <v>84897</v>
      </c>
      <c r="AT31" s="37">
        <v>82034</v>
      </c>
      <c r="AU31" s="37">
        <v>140512</v>
      </c>
      <c r="AV31" s="36">
        <v>19838</v>
      </c>
      <c r="AW31" s="35">
        <v>125</v>
      </c>
      <c r="AX31" s="34">
        <v>123.8</v>
      </c>
      <c r="AY31" s="37">
        <v>73575</v>
      </c>
      <c r="AZ31" s="37">
        <v>68550</v>
      </c>
      <c r="BA31" s="37">
        <v>135644</v>
      </c>
      <c r="BB31" s="36">
        <v>57274</v>
      </c>
      <c r="BC31" s="35">
        <v>125</v>
      </c>
      <c r="BD31" s="34">
        <v>124.21</v>
      </c>
      <c r="BE31" s="37">
        <v>67634</v>
      </c>
      <c r="BF31" s="37">
        <v>60172</v>
      </c>
      <c r="BG31" s="37">
        <v>142666</v>
      </c>
      <c r="BH31" s="36">
        <v>47462</v>
      </c>
      <c r="BI31" s="35">
        <v>7</v>
      </c>
      <c r="BJ31" s="34">
        <v>7</v>
      </c>
      <c r="BK31" s="37">
        <v>54842</v>
      </c>
      <c r="BL31" s="37">
        <v>56100</v>
      </c>
      <c r="BM31" s="37">
        <v>60030</v>
      </c>
      <c r="BN31" s="36">
        <v>50000</v>
      </c>
      <c r="BO31" s="35">
        <v>387</v>
      </c>
      <c r="BP31" s="34">
        <v>381.89</v>
      </c>
      <c r="BQ31" s="36">
        <v>75120</v>
      </c>
      <c r="BR31" s="35">
        <v>56</v>
      </c>
      <c r="BS31" s="34">
        <v>25.25</v>
      </c>
      <c r="BT31" s="36">
        <v>27484</v>
      </c>
      <c r="BU31" s="35">
        <v>373</v>
      </c>
      <c r="BV31" s="34">
        <v>246.55</v>
      </c>
      <c r="BW31" s="36">
        <v>35517</v>
      </c>
    </row>
    <row r="32" spans="1:75" s="114" customFormat="1" ht="12.75">
      <c r="A32" s="101" t="s">
        <v>31</v>
      </c>
      <c r="B32" s="102" t="s">
        <v>32</v>
      </c>
      <c r="C32" s="109">
        <v>596</v>
      </c>
      <c r="D32" s="109">
        <v>463.63</v>
      </c>
      <c r="E32" s="109">
        <v>58978</v>
      </c>
      <c r="F32" s="104">
        <v>129</v>
      </c>
      <c r="G32" s="104">
        <v>128.74</v>
      </c>
      <c r="H32" s="105">
        <v>94976</v>
      </c>
      <c r="I32" s="105">
        <v>88924</v>
      </c>
      <c r="J32" s="105">
        <v>246996</v>
      </c>
      <c r="K32" s="105">
        <v>51764</v>
      </c>
      <c r="L32" s="104">
        <v>97</v>
      </c>
      <c r="M32" s="104">
        <v>95.65</v>
      </c>
      <c r="N32" s="105">
        <v>68712</v>
      </c>
      <c r="O32" s="105">
        <v>66126</v>
      </c>
      <c r="P32" s="105">
        <v>122730</v>
      </c>
      <c r="Q32" s="105">
        <v>37909</v>
      </c>
      <c r="R32" s="104">
        <v>57</v>
      </c>
      <c r="S32" s="104">
        <v>55.86</v>
      </c>
      <c r="T32" s="105">
        <v>57927</v>
      </c>
      <c r="U32" s="105">
        <v>55322</v>
      </c>
      <c r="V32" s="105">
        <v>99450</v>
      </c>
      <c r="W32" s="105">
        <v>35254</v>
      </c>
      <c r="X32" s="104">
        <v>0</v>
      </c>
      <c r="Y32" s="104">
        <v>0</v>
      </c>
      <c r="Z32" s="104">
        <v>0</v>
      </c>
      <c r="AA32" s="104">
        <v>0</v>
      </c>
      <c r="AB32" s="104">
        <v>0</v>
      </c>
      <c r="AC32" s="104">
        <v>0</v>
      </c>
      <c r="AD32" s="110">
        <v>283</v>
      </c>
      <c r="AE32" s="109">
        <v>280.25</v>
      </c>
      <c r="AF32" s="107">
        <v>78512</v>
      </c>
      <c r="AG32" s="109">
        <v>6</v>
      </c>
      <c r="AH32" s="109">
        <v>2.75</v>
      </c>
      <c r="AI32" s="107">
        <v>38333</v>
      </c>
      <c r="AJ32" s="109">
        <v>307</v>
      </c>
      <c r="AK32" s="109">
        <v>180.63</v>
      </c>
      <c r="AL32" s="107">
        <v>41374</v>
      </c>
      <c r="AM32" s="108"/>
      <c r="AN32" s="112">
        <v>558</v>
      </c>
      <c r="AO32" s="110">
        <v>442.03</v>
      </c>
      <c r="AP32" s="115">
        <v>57127</v>
      </c>
      <c r="AQ32" s="112">
        <v>131</v>
      </c>
      <c r="AR32" s="110">
        <v>129.88</v>
      </c>
      <c r="AS32" s="116">
        <v>91294</v>
      </c>
      <c r="AT32" s="116">
        <v>88822</v>
      </c>
      <c r="AU32" s="116">
        <v>221482</v>
      </c>
      <c r="AV32" s="115">
        <v>32800</v>
      </c>
      <c r="AW32" s="112">
        <v>84</v>
      </c>
      <c r="AX32" s="110">
        <v>83.18</v>
      </c>
      <c r="AY32" s="116">
        <v>71811</v>
      </c>
      <c r="AZ32" s="116">
        <v>68957</v>
      </c>
      <c r="BA32" s="116">
        <v>122730</v>
      </c>
      <c r="BB32" s="115">
        <v>32800</v>
      </c>
      <c r="BC32" s="112">
        <v>22</v>
      </c>
      <c r="BD32" s="110">
        <v>20.75</v>
      </c>
      <c r="BE32" s="116">
        <v>63624</v>
      </c>
      <c r="BF32" s="116">
        <v>61635</v>
      </c>
      <c r="BG32" s="116">
        <v>99450</v>
      </c>
      <c r="BH32" s="115">
        <v>35548</v>
      </c>
      <c r="BI32" s="112">
        <v>0</v>
      </c>
      <c r="BJ32" s="110">
        <v>0</v>
      </c>
      <c r="BK32" s="117">
        <v>0</v>
      </c>
      <c r="BL32" s="117">
        <v>0</v>
      </c>
      <c r="BM32" s="117">
        <v>0</v>
      </c>
      <c r="BN32" s="118">
        <v>0</v>
      </c>
      <c r="BO32" s="112">
        <v>237</v>
      </c>
      <c r="BP32" s="110">
        <v>233.81</v>
      </c>
      <c r="BQ32" s="115">
        <v>81820</v>
      </c>
      <c r="BR32" s="159" t="s">
        <v>156</v>
      </c>
      <c r="BS32" s="160" t="s">
        <v>156</v>
      </c>
      <c r="BT32" s="161" t="s">
        <v>156</v>
      </c>
      <c r="BU32" s="112">
        <v>317</v>
      </c>
      <c r="BV32" s="110">
        <v>206.22</v>
      </c>
      <c r="BW32" s="115">
        <v>38999</v>
      </c>
    </row>
    <row r="33" spans="1:75" s="95" customFormat="1" ht="12.75">
      <c r="A33" s="96" t="s">
        <v>33</v>
      </c>
      <c r="B33" s="97" t="s">
        <v>34</v>
      </c>
      <c r="C33" s="33">
        <v>2446</v>
      </c>
      <c r="D33" s="33">
        <v>1850.9</v>
      </c>
      <c r="E33" s="33">
        <v>70103</v>
      </c>
      <c r="F33" s="11">
        <v>367</v>
      </c>
      <c r="G33" s="11">
        <v>343.73</v>
      </c>
      <c r="H33" s="98">
        <v>133481</v>
      </c>
      <c r="I33" s="98">
        <v>119738</v>
      </c>
      <c r="J33" s="98">
        <v>397068</v>
      </c>
      <c r="K33" s="98">
        <v>37028</v>
      </c>
      <c r="L33" s="11">
        <v>378</v>
      </c>
      <c r="M33" s="11">
        <v>367.08</v>
      </c>
      <c r="N33" s="98">
        <v>94534</v>
      </c>
      <c r="O33" s="98">
        <v>87635</v>
      </c>
      <c r="P33" s="98">
        <v>227214</v>
      </c>
      <c r="Q33" s="98">
        <v>38340</v>
      </c>
      <c r="R33" s="11">
        <v>306</v>
      </c>
      <c r="S33" s="11">
        <v>298.8</v>
      </c>
      <c r="T33" s="98">
        <v>89585</v>
      </c>
      <c r="U33" s="98">
        <v>78963</v>
      </c>
      <c r="V33" s="98">
        <v>211120</v>
      </c>
      <c r="W33" s="98">
        <v>56100</v>
      </c>
      <c r="X33" s="11">
        <v>15</v>
      </c>
      <c r="Y33" s="11">
        <v>2.03</v>
      </c>
      <c r="Z33" s="98">
        <v>55189</v>
      </c>
      <c r="AA33" s="98">
        <v>54000</v>
      </c>
      <c r="AB33" s="98">
        <v>80334</v>
      </c>
      <c r="AC33" s="98">
        <v>39842</v>
      </c>
      <c r="AD33" s="34">
        <v>1066</v>
      </c>
      <c r="AE33" s="33">
        <v>1011.64</v>
      </c>
      <c r="AF33" s="32">
        <v>105968</v>
      </c>
      <c r="AG33" s="33">
        <v>755</v>
      </c>
      <c r="AH33" s="33">
        <v>381.78</v>
      </c>
      <c r="AI33" s="32">
        <v>30764</v>
      </c>
      <c r="AJ33" s="33">
        <v>625</v>
      </c>
      <c r="AK33" s="33">
        <v>457.48</v>
      </c>
      <c r="AL33" s="32">
        <v>56452</v>
      </c>
      <c r="AM33" s="47"/>
      <c r="AN33" s="35">
        <v>2452</v>
      </c>
      <c r="AO33" s="34">
        <v>1886.96</v>
      </c>
      <c r="AP33" s="36">
        <v>68022</v>
      </c>
      <c r="AQ33" s="35">
        <v>380</v>
      </c>
      <c r="AR33" s="34">
        <v>355.09</v>
      </c>
      <c r="AS33" s="37">
        <v>128493</v>
      </c>
      <c r="AT33" s="37">
        <v>115124</v>
      </c>
      <c r="AU33" s="37">
        <v>389282</v>
      </c>
      <c r="AV33" s="36">
        <v>44662</v>
      </c>
      <c r="AW33" s="35">
        <v>379</v>
      </c>
      <c r="AX33" s="34">
        <v>366.62</v>
      </c>
      <c r="AY33" s="37">
        <v>90737</v>
      </c>
      <c r="AZ33" s="37">
        <v>84206</v>
      </c>
      <c r="BA33" s="37">
        <v>220562</v>
      </c>
      <c r="BB33" s="36">
        <v>38490</v>
      </c>
      <c r="BC33" s="35">
        <v>303</v>
      </c>
      <c r="BD33" s="34">
        <v>297.49</v>
      </c>
      <c r="BE33" s="37">
        <v>84263</v>
      </c>
      <c r="BF33" s="37">
        <v>75000</v>
      </c>
      <c r="BG33" s="37">
        <v>205000</v>
      </c>
      <c r="BH33" s="36">
        <v>39494</v>
      </c>
      <c r="BI33" s="35">
        <v>47</v>
      </c>
      <c r="BJ33" s="34">
        <v>41.71</v>
      </c>
      <c r="BK33" s="37">
        <v>55745</v>
      </c>
      <c r="BL33" s="37">
        <v>52668</v>
      </c>
      <c r="BM33" s="37">
        <v>101488</v>
      </c>
      <c r="BN33" s="36">
        <v>26186</v>
      </c>
      <c r="BO33" s="35">
        <v>1109</v>
      </c>
      <c r="BP33" s="34">
        <v>1060.91</v>
      </c>
      <c r="BQ33" s="36">
        <v>100422</v>
      </c>
      <c r="BR33" s="35">
        <v>763</v>
      </c>
      <c r="BS33" s="34">
        <v>383.21</v>
      </c>
      <c r="BT33" s="36">
        <v>29743</v>
      </c>
      <c r="BU33" s="35">
        <v>580</v>
      </c>
      <c r="BV33" s="34">
        <v>442.84</v>
      </c>
      <c r="BW33" s="36">
        <v>56428</v>
      </c>
    </row>
    <row r="34" spans="1:75" s="114" customFormat="1" ht="12.75">
      <c r="A34" s="101" t="s">
        <v>5</v>
      </c>
      <c r="B34" s="102" t="s">
        <v>6</v>
      </c>
      <c r="C34" s="109">
        <v>441</v>
      </c>
      <c r="D34" s="109">
        <v>328.33</v>
      </c>
      <c r="E34" s="109">
        <v>55902</v>
      </c>
      <c r="F34" s="104">
        <v>82</v>
      </c>
      <c r="G34" s="104">
        <v>74.75</v>
      </c>
      <c r="H34" s="105">
        <v>86657</v>
      </c>
      <c r="I34" s="105">
        <v>78901</v>
      </c>
      <c r="J34" s="105">
        <v>197116</v>
      </c>
      <c r="K34" s="105">
        <v>68082</v>
      </c>
      <c r="L34" s="104">
        <v>56</v>
      </c>
      <c r="M34" s="104">
        <v>51.5</v>
      </c>
      <c r="N34" s="105">
        <v>72559</v>
      </c>
      <c r="O34" s="105">
        <v>64115</v>
      </c>
      <c r="P34" s="105">
        <v>137428</v>
      </c>
      <c r="Q34" s="105">
        <v>44104</v>
      </c>
      <c r="R34" s="104">
        <v>73</v>
      </c>
      <c r="S34" s="104">
        <v>64.5</v>
      </c>
      <c r="T34" s="105">
        <v>65795</v>
      </c>
      <c r="U34" s="105">
        <v>56702</v>
      </c>
      <c r="V34" s="105">
        <v>131250</v>
      </c>
      <c r="W34" s="105">
        <v>46059</v>
      </c>
      <c r="X34" s="104">
        <v>0</v>
      </c>
      <c r="Y34" s="104">
        <v>0</v>
      </c>
      <c r="Z34" s="104">
        <v>0</v>
      </c>
      <c r="AA34" s="104">
        <v>0</v>
      </c>
      <c r="AB34" s="104">
        <v>0</v>
      </c>
      <c r="AC34" s="104">
        <v>0</v>
      </c>
      <c r="AD34" s="110">
        <v>211</v>
      </c>
      <c r="AE34" s="109">
        <v>190.75</v>
      </c>
      <c r="AF34" s="107">
        <v>75698</v>
      </c>
      <c r="AG34" s="109">
        <v>11</v>
      </c>
      <c r="AH34" s="109">
        <v>5.5</v>
      </c>
      <c r="AI34" s="107">
        <v>22192</v>
      </c>
      <c r="AJ34" s="109">
        <v>219</v>
      </c>
      <c r="AK34" s="109">
        <v>132.08</v>
      </c>
      <c r="AL34" s="107">
        <v>38523</v>
      </c>
      <c r="AM34" s="108"/>
      <c r="AN34" s="112">
        <v>418</v>
      </c>
      <c r="AO34" s="110">
        <v>323.09</v>
      </c>
      <c r="AP34" s="115">
        <v>56125</v>
      </c>
      <c r="AQ34" s="112">
        <v>78</v>
      </c>
      <c r="AR34" s="110">
        <v>73.25</v>
      </c>
      <c r="AS34" s="116">
        <v>84273</v>
      </c>
      <c r="AT34" s="116">
        <v>78718</v>
      </c>
      <c r="AU34" s="116">
        <v>132453</v>
      </c>
      <c r="AV34" s="115">
        <v>60518</v>
      </c>
      <c r="AW34" s="112">
        <v>58</v>
      </c>
      <c r="AX34" s="110">
        <v>53.17</v>
      </c>
      <c r="AY34" s="116">
        <v>74466</v>
      </c>
      <c r="AZ34" s="116">
        <v>64080</v>
      </c>
      <c r="BA34" s="116">
        <v>137428</v>
      </c>
      <c r="BB34" s="115">
        <v>54987</v>
      </c>
      <c r="BC34" s="112">
        <v>66</v>
      </c>
      <c r="BD34" s="110">
        <v>59.5</v>
      </c>
      <c r="BE34" s="116">
        <v>64795</v>
      </c>
      <c r="BF34" s="116">
        <v>55826</v>
      </c>
      <c r="BG34" s="116">
        <v>131250</v>
      </c>
      <c r="BH34" s="115">
        <v>43334</v>
      </c>
      <c r="BI34" s="112">
        <v>0</v>
      </c>
      <c r="BJ34" s="110">
        <v>0</v>
      </c>
      <c r="BK34" s="117">
        <v>0</v>
      </c>
      <c r="BL34" s="117">
        <v>0</v>
      </c>
      <c r="BM34" s="117">
        <v>0</v>
      </c>
      <c r="BN34" s="118">
        <v>0</v>
      </c>
      <c r="BO34" s="112">
        <v>202</v>
      </c>
      <c r="BP34" s="110">
        <v>185.92</v>
      </c>
      <c r="BQ34" s="115">
        <v>75093</v>
      </c>
      <c r="BR34" s="112">
        <v>7</v>
      </c>
      <c r="BS34" s="110">
        <v>4</v>
      </c>
      <c r="BT34" s="115">
        <v>22192</v>
      </c>
      <c r="BU34" s="112">
        <v>209</v>
      </c>
      <c r="BV34" s="110">
        <v>133.17</v>
      </c>
      <c r="BW34" s="115">
        <v>38930</v>
      </c>
    </row>
    <row r="35" spans="1:75" s="95" customFormat="1" ht="12.75">
      <c r="A35" s="96" t="s">
        <v>35</v>
      </c>
      <c r="B35" s="97" t="s">
        <v>36</v>
      </c>
      <c r="C35" s="33">
        <v>1075</v>
      </c>
      <c r="D35" s="33">
        <v>708.26</v>
      </c>
      <c r="E35" s="33">
        <v>46649</v>
      </c>
      <c r="F35" s="11">
        <v>115</v>
      </c>
      <c r="G35" s="11">
        <v>111.79</v>
      </c>
      <c r="H35" s="98">
        <v>96350</v>
      </c>
      <c r="I35" s="98">
        <v>94874</v>
      </c>
      <c r="J35" s="98">
        <v>152430</v>
      </c>
      <c r="K35" s="98">
        <v>67112</v>
      </c>
      <c r="L35" s="11">
        <v>98</v>
      </c>
      <c r="M35" s="11">
        <v>95.19</v>
      </c>
      <c r="N35" s="98">
        <v>78012</v>
      </c>
      <c r="O35" s="98">
        <v>73639</v>
      </c>
      <c r="P35" s="98">
        <v>135000</v>
      </c>
      <c r="Q35" s="98">
        <v>57328</v>
      </c>
      <c r="R35" s="11">
        <v>98</v>
      </c>
      <c r="S35" s="11">
        <v>95.99</v>
      </c>
      <c r="T35" s="98">
        <v>66903</v>
      </c>
      <c r="U35" s="98">
        <v>63619</v>
      </c>
      <c r="V35" s="98">
        <v>135000</v>
      </c>
      <c r="W35" s="98">
        <v>51720</v>
      </c>
      <c r="X35" s="11">
        <v>2</v>
      </c>
      <c r="Y35" s="11">
        <v>0.83</v>
      </c>
      <c r="Z35" s="98">
        <v>29584</v>
      </c>
      <c r="AA35" s="98">
        <v>29584</v>
      </c>
      <c r="AB35" s="98">
        <v>34448</v>
      </c>
      <c r="AC35" s="98">
        <v>24720</v>
      </c>
      <c r="AD35" s="34">
        <v>313</v>
      </c>
      <c r="AE35" s="33">
        <v>303.8</v>
      </c>
      <c r="AF35" s="32">
        <v>80962</v>
      </c>
      <c r="AG35" s="33">
        <v>149</v>
      </c>
      <c r="AH35" s="33">
        <v>52.93</v>
      </c>
      <c r="AI35" s="32">
        <v>25971</v>
      </c>
      <c r="AJ35" s="33">
        <v>613</v>
      </c>
      <c r="AK35" s="33">
        <v>351.53</v>
      </c>
      <c r="AL35" s="32">
        <v>34154</v>
      </c>
      <c r="AM35" s="47"/>
      <c r="AN35" s="35">
        <v>993</v>
      </c>
      <c r="AO35" s="34">
        <v>691.38</v>
      </c>
      <c r="AP35" s="36">
        <v>48607</v>
      </c>
      <c r="AQ35" s="35">
        <v>114</v>
      </c>
      <c r="AR35" s="34">
        <v>112.95</v>
      </c>
      <c r="AS35" s="37">
        <v>97409</v>
      </c>
      <c r="AT35" s="37">
        <v>96109</v>
      </c>
      <c r="AU35" s="37">
        <v>141346</v>
      </c>
      <c r="AV35" s="36">
        <v>67112</v>
      </c>
      <c r="AW35" s="35">
        <v>107</v>
      </c>
      <c r="AX35" s="34">
        <v>105.78</v>
      </c>
      <c r="AY35" s="37">
        <v>76097</v>
      </c>
      <c r="AZ35" s="37">
        <v>72486</v>
      </c>
      <c r="BA35" s="37">
        <v>135000</v>
      </c>
      <c r="BB35" s="36">
        <v>57328</v>
      </c>
      <c r="BC35" s="35">
        <v>106</v>
      </c>
      <c r="BD35" s="34">
        <v>105.26</v>
      </c>
      <c r="BE35" s="37">
        <v>67553</v>
      </c>
      <c r="BF35" s="37">
        <v>63500</v>
      </c>
      <c r="BG35" s="37">
        <v>135000</v>
      </c>
      <c r="BH35" s="36">
        <v>51720</v>
      </c>
      <c r="BI35" s="35">
        <v>0</v>
      </c>
      <c r="BJ35" s="34">
        <v>0</v>
      </c>
      <c r="BK35" s="75">
        <v>0</v>
      </c>
      <c r="BL35" s="75">
        <v>0</v>
      </c>
      <c r="BM35" s="75">
        <v>0</v>
      </c>
      <c r="BN35" s="76">
        <v>0</v>
      </c>
      <c r="BO35" s="35">
        <v>327</v>
      </c>
      <c r="BP35" s="34">
        <v>323.99</v>
      </c>
      <c r="BQ35" s="36">
        <v>80757</v>
      </c>
      <c r="BR35" s="35">
        <v>150</v>
      </c>
      <c r="BS35" s="34">
        <v>56.33</v>
      </c>
      <c r="BT35" s="36">
        <v>26591</v>
      </c>
      <c r="BU35" s="35">
        <v>516</v>
      </c>
      <c r="BV35" s="34">
        <v>311.06</v>
      </c>
      <c r="BW35" s="36">
        <v>34632</v>
      </c>
    </row>
    <row r="36" spans="1:75" s="114" customFormat="1" ht="12.75">
      <c r="A36" s="101" t="s">
        <v>9</v>
      </c>
      <c r="B36" s="102" t="s">
        <v>10</v>
      </c>
      <c r="C36" s="109">
        <v>549</v>
      </c>
      <c r="D36" s="109">
        <v>454.36</v>
      </c>
      <c r="E36" s="109">
        <v>68558</v>
      </c>
      <c r="F36" s="104">
        <v>75</v>
      </c>
      <c r="G36" s="104">
        <v>74</v>
      </c>
      <c r="H36" s="105">
        <v>108872</v>
      </c>
      <c r="I36" s="105">
        <v>105030</v>
      </c>
      <c r="J36" s="105">
        <v>188432</v>
      </c>
      <c r="K36" s="105">
        <v>49618</v>
      </c>
      <c r="L36" s="104">
        <v>105</v>
      </c>
      <c r="M36" s="104">
        <v>103.8</v>
      </c>
      <c r="N36" s="105">
        <v>83144</v>
      </c>
      <c r="O36" s="105">
        <v>78396</v>
      </c>
      <c r="P36" s="105">
        <v>141856</v>
      </c>
      <c r="Q36" s="105">
        <v>30000</v>
      </c>
      <c r="R36" s="104">
        <v>69</v>
      </c>
      <c r="S36" s="104">
        <v>69</v>
      </c>
      <c r="T36" s="105">
        <v>80675</v>
      </c>
      <c r="U36" s="105">
        <v>73056</v>
      </c>
      <c r="V36" s="105">
        <v>148666</v>
      </c>
      <c r="W36" s="105">
        <v>53836</v>
      </c>
      <c r="X36" s="104">
        <v>6</v>
      </c>
      <c r="Y36" s="104">
        <v>6</v>
      </c>
      <c r="Z36" s="105">
        <v>63196</v>
      </c>
      <c r="AA36" s="105">
        <v>64518</v>
      </c>
      <c r="AB36" s="105">
        <v>79624</v>
      </c>
      <c r="AC36" s="105">
        <v>42752</v>
      </c>
      <c r="AD36" s="110">
        <v>255</v>
      </c>
      <c r="AE36" s="109">
        <v>252.8</v>
      </c>
      <c r="AF36" s="107">
        <v>89573</v>
      </c>
      <c r="AG36" s="109">
        <v>22</v>
      </c>
      <c r="AH36" s="109">
        <v>8.09</v>
      </c>
      <c r="AI36" s="107">
        <v>21945</v>
      </c>
      <c r="AJ36" s="109">
        <v>272</v>
      </c>
      <c r="AK36" s="109">
        <v>193.47</v>
      </c>
      <c r="AL36" s="107">
        <v>52627</v>
      </c>
      <c r="AM36" s="108"/>
      <c r="AN36" s="109">
        <v>538</v>
      </c>
      <c r="AO36" s="110">
        <v>464.64</v>
      </c>
      <c r="AP36" s="115">
        <v>67767</v>
      </c>
      <c r="AQ36" s="112">
        <v>86</v>
      </c>
      <c r="AR36" s="110">
        <v>86</v>
      </c>
      <c r="AS36" s="116">
        <v>105936</v>
      </c>
      <c r="AT36" s="116">
        <v>103293</v>
      </c>
      <c r="AU36" s="116">
        <v>178550</v>
      </c>
      <c r="AV36" s="115">
        <v>69472</v>
      </c>
      <c r="AW36" s="112">
        <v>105</v>
      </c>
      <c r="AX36" s="110">
        <v>104.5</v>
      </c>
      <c r="AY36" s="116">
        <v>80427</v>
      </c>
      <c r="AZ36" s="116">
        <v>75060</v>
      </c>
      <c r="BA36" s="116">
        <v>137246</v>
      </c>
      <c r="BB36" s="115">
        <v>54950</v>
      </c>
      <c r="BC36" s="112">
        <v>74</v>
      </c>
      <c r="BD36" s="110">
        <v>74</v>
      </c>
      <c r="BE36" s="116">
        <v>75689</v>
      </c>
      <c r="BF36" s="116">
        <v>68680</v>
      </c>
      <c r="BG36" s="116">
        <v>164118</v>
      </c>
      <c r="BH36" s="115">
        <v>48566</v>
      </c>
      <c r="BI36" s="112">
        <v>6</v>
      </c>
      <c r="BJ36" s="110">
        <v>6</v>
      </c>
      <c r="BK36" s="116">
        <v>59146</v>
      </c>
      <c r="BL36" s="116">
        <v>56996</v>
      </c>
      <c r="BM36" s="116">
        <v>77318</v>
      </c>
      <c r="BN36" s="115">
        <v>46452</v>
      </c>
      <c r="BO36" s="112">
        <v>271</v>
      </c>
      <c r="BP36" s="110">
        <v>270.5</v>
      </c>
      <c r="BQ36" s="115">
        <v>86757</v>
      </c>
      <c r="BR36" s="112">
        <v>6</v>
      </c>
      <c r="BS36" s="110">
        <v>2.67</v>
      </c>
      <c r="BT36" s="115">
        <v>23151</v>
      </c>
      <c r="BU36" s="112">
        <v>261</v>
      </c>
      <c r="BV36" s="110">
        <v>191.47</v>
      </c>
      <c r="BW36" s="115">
        <v>49076</v>
      </c>
    </row>
    <row r="37" spans="1:75" s="95" customFormat="1" ht="12.75">
      <c r="A37" s="96" t="s">
        <v>16</v>
      </c>
      <c r="B37" s="97" t="s">
        <v>17</v>
      </c>
      <c r="C37" s="33">
        <v>1077</v>
      </c>
      <c r="D37" s="33">
        <v>766.18</v>
      </c>
      <c r="E37" s="33">
        <v>62155</v>
      </c>
      <c r="F37" s="11">
        <v>185</v>
      </c>
      <c r="G37" s="11">
        <v>139.82</v>
      </c>
      <c r="H37" s="98">
        <v>104321</v>
      </c>
      <c r="I37" s="98">
        <v>97362</v>
      </c>
      <c r="J37" s="98">
        <v>279180</v>
      </c>
      <c r="K37" s="98">
        <v>63558</v>
      </c>
      <c r="L37" s="11">
        <v>177</v>
      </c>
      <c r="M37" s="11">
        <v>129.66</v>
      </c>
      <c r="N37" s="98">
        <v>87020</v>
      </c>
      <c r="O37" s="98">
        <v>78894</v>
      </c>
      <c r="P37" s="98">
        <v>198384</v>
      </c>
      <c r="Q37" s="98">
        <v>60012</v>
      </c>
      <c r="R37" s="11">
        <v>171</v>
      </c>
      <c r="S37" s="11">
        <v>126.66</v>
      </c>
      <c r="T37" s="98">
        <v>72518</v>
      </c>
      <c r="U37" s="98">
        <v>67014</v>
      </c>
      <c r="V37" s="98">
        <v>204768</v>
      </c>
      <c r="W37" s="98">
        <v>52002</v>
      </c>
      <c r="X37" s="11">
        <v>1</v>
      </c>
      <c r="Y37" s="11">
        <v>1</v>
      </c>
      <c r="Z37" s="98">
        <v>68526</v>
      </c>
      <c r="AA37" s="98">
        <v>68526</v>
      </c>
      <c r="AB37" s="98">
        <v>68526</v>
      </c>
      <c r="AC37" s="98">
        <v>68526</v>
      </c>
      <c r="AD37" s="34">
        <v>534</v>
      </c>
      <c r="AE37" s="33">
        <v>397.14</v>
      </c>
      <c r="AF37" s="32">
        <v>88335</v>
      </c>
      <c r="AG37" s="33">
        <v>55</v>
      </c>
      <c r="AH37" s="33">
        <v>18.42</v>
      </c>
      <c r="AI37" s="32">
        <v>29871</v>
      </c>
      <c r="AJ37" s="33">
        <v>488</v>
      </c>
      <c r="AK37" s="33">
        <v>350.62</v>
      </c>
      <c r="AL37" s="32">
        <v>37146</v>
      </c>
      <c r="AM37" s="47"/>
      <c r="AN37" s="33">
        <v>1025</v>
      </c>
      <c r="AO37" s="34">
        <v>739.76</v>
      </c>
      <c r="AP37" s="36">
        <v>61243</v>
      </c>
      <c r="AQ37" s="35">
        <v>187</v>
      </c>
      <c r="AR37" s="34">
        <v>141.92</v>
      </c>
      <c r="AS37" s="37">
        <v>101805</v>
      </c>
      <c r="AT37" s="37">
        <v>98658</v>
      </c>
      <c r="AU37" s="37">
        <v>199440</v>
      </c>
      <c r="AV37" s="36">
        <v>43110</v>
      </c>
      <c r="AW37" s="35">
        <v>181</v>
      </c>
      <c r="AX37" s="34">
        <v>135.16</v>
      </c>
      <c r="AY37" s="37">
        <v>82225</v>
      </c>
      <c r="AZ37" s="37">
        <v>76734</v>
      </c>
      <c r="BA37" s="37">
        <v>142956</v>
      </c>
      <c r="BB37" s="36">
        <v>58266</v>
      </c>
      <c r="BC37" s="35">
        <v>177</v>
      </c>
      <c r="BD37" s="34">
        <v>133.29</v>
      </c>
      <c r="BE37" s="37">
        <v>69481</v>
      </c>
      <c r="BF37" s="37">
        <v>65016</v>
      </c>
      <c r="BG37" s="37">
        <v>137556</v>
      </c>
      <c r="BH37" s="36">
        <v>52002</v>
      </c>
      <c r="BI37" s="35">
        <v>1</v>
      </c>
      <c r="BJ37" s="34">
        <v>1</v>
      </c>
      <c r="BK37" s="37">
        <v>66528</v>
      </c>
      <c r="BL37" s="37">
        <v>66528</v>
      </c>
      <c r="BM37" s="37">
        <v>66528</v>
      </c>
      <c r="BN37" s="36">
        <v>66528</v>
      </c>
      <c r="BO37" s="35">
        <v>546</v>
      </c>
      <c r="BP37" s="34">
        <v>411.37</v>
      </c>
      <c r="BQ37" s="36">
        <v>84771</v>
      </c>
      <c r="BR37" s="35">
        <v>53</v>
      </c>
      <c r="BS37" s="34">
        <v>19.13</v>
      </c>
      <c r="BT37" s="36">
        <v>29597</v>
      </c>
      <c r="BU37" s="35">
        <v>426</v>
      </c>
      <c r="BV37" s="34">
        <v>309.26</v>
      </c>
      <c r="BW37" s="36">
        <v>35023</v>
      </c>
    </row>
    <row r="38" spans="1:75" s="114" customFormat="1" ht="12.75">
      <c r="A38" s="101" t="s">
        <v>18</v>
      </c>
      <c r="B38" s="102" t="s">
        <v>111</v>
      </c>
      <c r="C38" s="109">
        <v>2490</v>
      </c>
      <c r="D38" s="109">
        <v>1532.18</v>
      </c>
      <c r="E38" s="109">
        <v>59156</v>
      </c>
      <c r="F38" s="104">
        <v>288</v>
      </c>
      <c r="G38" s="104">
        <v>195.02</v>
      </c>
      <c r="H38" s="105">
        <v>107747</v>
      </c>
      <c r="I38" s="105">
        <v>103213</v>
      </c>
      <c r="J38" s="105">
        <v>206459</v>
      </c>
      <c r="K38" s="105">
        <v>39012</v>
      </c>
      <c r="L38" s="104">
        <v>265</v>
      </c>
      <c r="M38" s="104">
        <v>181.21</v>
      </c>
      <c r="N38" s="105">
        <v>87172</v>
      </c>
      <c r="O38" s="105">
        <v>79904</v>
      </c>
      <c r="P38" s="105">
        <v>170654</v>
      </c>
      <c r="Q38" s="105">
        <v>43302</v>
      </c>
      <c r="R38" s="104">
        <v>226</v>
      </c>
      <c r="S38" s="104">
        <v>139.58</v>
      </c>
      <c r="T38" s="105">
        <v>78837</v>
      </c>
      <c r="U38" s="105">
        <v>71792</v>
      </c>
      <c r="V38" s="105">
        <v>169044</v>
      </c>
      <c r="W38" s="105">
        <v>50000</v>
      </c>
      <c r="X38" s="104">
        <v>0</v>
      </c>
      <c r="Y38" s="104">
        <v>0</v>
      </c>
      <c r="Z38" s="104">
        <v>0</v>
      </c>
      <c r="AA38" s="104">
        <v>0</v>
      </c>
      <c r="AB38" s="104">
        <v>0</v>
      </c>
      <c r="AC38" s="104">
        <v>0</v>
      </c>
      <c r="AD38" s="110">
        <v>779</v>
      </c>
      <c r="AE38" s="109">
        <v>515.81</v>
      </c>
      <c r="AF38" s="107">
        <v>92361</v>
      </c>
      <c r="AG38" s="109">
        <v>751</v>
      </c>
      <c r="AH38" s="109">
        <v>353.32</v>
      </c>
      <c r="AI38" s="107">
        <v>35059</v>
      </c>
      <c r="AJ38" s="109">
        <v>960</v>
      </c>
      <c r="AK38" s="109">
        <v>663.05</v>
      </c>
      <c r="AL38" s="107">
        <v>51062</v>
      </c>
      <c r="AM38" s="108"/>
      <c r="AN38" s="112">
        <v>2405</v>
      </c>
      <c r="AO38" s="110">
        <v>1494.94</v>
      </c>
      <c r="AP38" s="115">
        <v>59320</v>
      </c>
      <c r="AQ38" s="112">
        <v>298</v>
      </c>
      <c r="AR38" s="110">
        <v>202.74</v>
      </c>
      <c r="AS38" s="116">
        <v>104579</v>
      </c>
      <c r="AT38" s="116">
        <v>100207</v>
      </c>
      <c r="AU38" s="116">
        <v>195440</v>
      </c>
      <c r="AV38" s="115">
        <v>37876</v>
      </c>
      <c r="AW38" s="112">
        <v>280</v>
      </c>
      <c r="AX38" s="110">
        <v>198.01</v>
      </c>
      <c r="AY38" s="116">
        <v>85138</v>
      </c>
      <c r="AZ38" s="116">
        <v>78274</v>
      </c>
      <c r="BA38" s="116">
        <v>165684</v>
      </c>
      <c r="BB38" s="115">
        <v>42040</v>
      </c>
      <c r="BC38" s="112">
        <v>245</v>
      </c>
      <c r="BD38" s="110">
        <v>148.43</v>
      </c>
      <c r="BE38" s="116">
        <v>77350</v>
      </c>
      <c r="BF38" s="116">
        <v>70000</v>
      </c>
      <c r="BG38" s="116">
        <v>164120</v>
      </c>
      <c r="BH38" s="115">
        <v>45000</v>
      </c>
      <c r="BI38" s="112">
        <v>0</v>
      </c>
      <c r="BJ38" s="110">
        <v>0</v>
      </c>
      <c r="BK38" s="117">
        <v>0</v>
      </c>
      <c r="BL38" s="117">
        <v>0</v>
      </c>
      <c r="BM38" s="117">
        <v>0</v>
      </c>
      <c r="BN38" s="118">
        <v>0</v>
      </c>
      <c r="BO38" s="112">
        <v>823</v>
      </c>
      <c r="BP38" s="110">
        <v>549.18</v>
      </c>
      <c r="BQ38" s="115">
        <v>89859</v>
      </c>
      <c r="BR38" s="112">
        <v>693</v>
      </c>
      <c r="BS38" s="110">
        <v>327.19</v>
      </c>
      <c r="BT38" s="115">
        <v>33759</v>
      </c>
      <c r="BU38" s="112">
        <v>889</v>
      </c>
      <c r="BV38" s="110">
        <v>618.57</v>
      </c>
      <c r="BW38" s="115">
        <v>50973</v>
      </c>
    </row>
    <row r="39" spans="1:75" s="95" customFormat="1" ht="12.75">
      <c r="A39" s="96" t="s">
        <v>21</v>
      </c>
      <c r="B39" s="97" t="s">
        <v>22</v>
      </c>
      <c r="C39" s="33">
        <v>109</v>
      </c>
      <c r="D39" s="33">
        <v>77.2</v>
      </c>
      <c r="E39" s="33">
        <v>45356</v>
      </c>
      <c r="F39" s="11">
        <v>13</v>
      </c>
      <c r="G39" s="11">
        <v>12.25</v>
      </c>
      <c r="H39" s="98">
        <v>81433</v>
      </c>
      <c r="I39" s="98">
        <v>72322</v>
      </c>
      <c r="J39" s="98">
        <v>115000</v>
      </c>
      <c r="K39" s="98">
        <v>65000</v>
      </c>
      <c r="L39" s="11">
        <v>14</v>
      </c>
      <c r="M39" s="11">
        <v>13.38</v>
      </c>
      <c r="N39" s="98">
        <v>65402</v>
      </c>
      <c r="O39" s="98">
        <v>62900</v>
      </c>
      <c r="P39" s="98">
        <v>84000</v>
      </c>
      <c r="Q39" s="98">
        <v>42000</v>
      </c>
      <c r="R39" s="11">
        <v>28</v>
      </c>
      <c r="S39" s="11">
        <v>26.1</v>
      </c>
      <c r="T39" s="98">
        <v>54595</v>
      </c>
      <c r="U39" s="98">
        <v>50750</v>
      </c>
      <c r="V39" s="98">
        <v>80000</v>
      </c>
      <c r="W39" s="98">
        <v>21300</v>
      </c>
      <c r="X39" s="11">
        <v>1</v>
      </c>
      <c r="Y39" s="11">
        <v>1</v>
      </c>
      <c r="Z39" s="98">
        <v>40920</v>
      </c>
      <c r="AA39" s="98">
        <v>40920</v>
      </c>
      <c r="AB39" s="98">
        <v>40920</v>
      </c>
      <c r="AC39" s="98">
        <v>40920</v>
      </c>
      <c r="AD39" s="34">
        <v>56</v>
      </c>
      <c r="AE39" s="33">
        <v>52.73</v>
      </c>
      <c r="AF39" s="32">
        <v>63283</v>
      </c>
      <c r="AG39" s="162" t="s">
        <v>156</v>
      </c>
      <c r="AH39" s="162" t="s">
        <v>156</v>
      </c>
      <c r="AI39" s="163" t="s">
        <v>156</v>
      </c>
      <c r="AJ39" s="33">
        <v>52</v>
      </c>
      <c r="AK39" s="33">
        <v>23.97</v>
      </c>
      <c r="AL39" s="32">
        <v>26491</v>
      </c>
      <c r="AM39" s="47"/>
      <c r="AN39" s="35">
        <v>132</v>
      </c>
      <c r="AO39" s="34">
        <v>95.64</v>
      </c>
      <c r="AP39" s="36">
        <v>48112</v>
      </c>
      <c r="AQ39" s="35">
        <v>20</v>
      </c>
      <c r="AR39" s="34">
        <v>16.59</v>
      </c>
      <c r="AS39" s="37">
        <v>77584</v>
      </c>
      <c r="AT39" s="37">
        <v>77509</v>
      </c>
      <c r="AU39" s="37">
        <v>114236</v>
      </c>
      <c r="AV39" s="36">
        <v>17040</v>
      </c>
      <c r="AW39" s="35">
        <v>20</v>
      </c>
      <c r="AX39" s="34">
        <v>18.19</v>
      </c>
      <c r="AY39" s="37">
        <v>65190</v>
      </c>
      <c r="AZ39" s="37">
        <v>61540</v>
      </c>
      <c r="BA39" s="37">
        <v>89786</v>
      </c>
      <c r="BB39" s="36">
        <v>17040</v>
      </c>
      <c r="BC39" s="35">
        <v>31</v>
      </c>
      <c r="BD39" s="34">
        <v>28.73</v>
      </c>
      <c r="BE39" s="37">
        <v>54774</v>
      </c>
      <c r="BF39" s="37">
        <v>51380</v>
      </c>
      <c r="BG39" s="37">
        <v>89464</v>
      </c>
      <c r="BH39" s="36">
        <v>17040</v>
      </c>
      <c r="BI39" s="35">
        <v>2</v>
      </c>
      <c r="BJ39" s="34">
        <v>2</v>
      </c>
      <c r="BK39" s="37">
        <v>53500</v>
      </c>
      <c r="BL39" s="37">
        <v>53500</v>
      </c>
      <c r="BM39" s="37">
        <v>62000</v>
      </c>
      <c r="BN39" s="36">
        <v>45000</v>
      </c>
      <c r="BO39" s="35">
        <v>73</v>
      </c>
      <c r="BP39" s="34">
        <v>65.51</v>
      </c>
      <c r="BQ39" s="36">
        <v>63842</v>
      </c>
      <c r="BR39" s="35">
        <v>0</v>
      </c>
      <c r="BS39" s="34">
        <v>0</v>
      </c>
      <c r="BT39" s="36">
        <v>0</v>
      </c>
      <c r="BU39" s="35">
        <v>59</v>
      </c>
      <c r="BV39" s="34">
        <v>30.13</v>
      </c>
      <c r="BW39" s="36">
        <v>28650</v>
      </c>
    </row>
    <row r="40" spans="1:75" s="114" customFormat="1" ht="13.5" thickBot="1">
      <c r="A40" s="120" t="s">
        <v>3</v>
      </c>
      <c r="B40" s="121" t="s">
        <v>4</v>
      </c>
      <c r="C40" s="122">
        <v>34</v>
      </c>
      <c r="D40" s="122">
        <v>24.61</v>
      </c>
      <c r="E40" s="122">
        <v>54988</v>
      </c>
      <c r="F40" s="122">
        <v>11</v>
      </c>
      <c r="G40" s="123">
        <v>10.25</v>
      </c>
      <c r="H40" s="124">
        <v>74567</v>
      </c>
      <c r="I40" s="124">
        <v>70000</v>
      </c>
      <c r="J40" s="122">
        <v>98732</v>
      </c>
      <c r="K40" s="124">
        <v>65000</v>
      </c>
      <c r="L40" s="122">
        <v>7</v>
      </c>
      <c r="M40" s="122">
        <v>7</v>
      </c>
      <c r="N40" s="124">
        <v>74753</v>
      </c>
      <c r="O40" s="124">
        <v>78108</v>
      </c>
      <c r="P40" s="124">
        <v>92090</v>
      </c>
      <c r="Q40" s="124">
        <v>60000</v>
      </c>
      <c r="R40" s="122">
        <v>3</v>
      </c>
      <c r="S40" s="122">
        <v>3</v>
      </c>
      <c r="T40" s="124">
        <v>50500</v>
      </c>
      <c r="U40" s="124">
        <v>50750</v>
      </c>
      <c r="V40" s="124">
        <v>50750</v>
      </c>
      <c r="W40" s="124">
        <v>50000</v>
      </c>
      <c r="X40" s="122">
        <v>0</v>
      </c>
      <c r="Y40" s="122">
        <v>0</v>
      </c>
      <c r="Z40" s="122">
        <v>0</v>
      </c>
      <c r="AA40" s="122">
        <v>0</v>
      </c>
      <c r="AB40" s="122">
        <v>0</v>
      </c>
      <c r="AC40" s="122">
        <v>0</v>
      </c>
      <c r="AD40" s="125">
        <v>21</v>
      </c>
      <c r="AE40" s="122">
        <v>20.25</v>
      </c>
      <c r="AF40" s="124">
        <v>71191</v>
      </c>
      <c r="AG40" s="122">
        <v>0</v>
      </c>
      <c r="AH40" s="122">
        <v>0</v>
      </c>
      <c r="AI40" s="122">
        <v>0</v>
      </c>
      <c r="AJ40" s="122">
        <v>13</v>
      </c>
      <c r="AK40" s="122">
        <v>4.36</v>
      </c>
      <c r="AL40" s="124">
        <v>28813</v>
      </c>
      <c r="AM40" s="108"/>
      <c r="AN40" s="126">
        <v>43</v>
      </c>
      <c r="AO40" s="125">
        <v>31.33</v>
      </c>
      <c r="AP40" s="127">
        <v>51804</v>
      </c>
      <c r="AQ40" s="126">
        <v>14</v>
      </c>
      <c r="AR40" s="125">
        <v>11.83</v>
      </c>
      <c r="AS40" s="128">
        <v>76739</v>
      </c>
      <c r="AT40" s="128">
        <v>76465</v>
      </c>
      <c r="AU40" s="128">
        <v>130000</v>
      </c>
      <c r="AV40" s="127">
        <v>17040</v>
      </c>
      <c r="AW40" s="126">
        <v>9</v>
      </c>
      <c r="AX40" s="125">
        <v>8.25</v>
      </c>
      <c r="AY40" s="128">
        <v>66214</v>
      </c>
      <c r="AZ40" s="128">
        <v>60000</v>
      </c>
      <c r="BA40" s="128">
        <v>92090</v>
      </c>
      <c r="BB40" s="127">
        <v>17040</v>
      </c>
      <c r="BC40" s="126">
        <v>5</v>
      </c>
      <c r="BD40" s="125">
        <v>5</v>
      </c>
      <c r="BE40" s="128">
        <v>50077</v>
      </c>
      <c r="BF40" s="128">
        <v>50000</v>
      </c>
      <c r="BG40" s="128">
        <v>50384</v>
      </c>
      <c r="BH40" s="127">
        <v>50000</v>
      </c>
      <c r="BI40" s="126">
        <v>0</v>
      </c>
      <c r="BJ40" s="125">
        <v>0</v>
      </c>
      <c r="BK40" s="129">
        <v>0</v>
      </c>
      <c r="BL40" s="129">
        <v>0</v>
      </c>
      <c r="BM40" s="129">
        <v>0</v>
      </c>
      <c r="BN40" s="130">
        <v>0</v>
      </c>
      <c r="BO40" s="126">
        <v>28</v>
      </c>
      <c r="BP40" s="125">
        <v>25.08</v>
      </c>
      <c r="BQ40" s="127">
        <v>68595</v>
      </c>
      <c r="BR40" s="126">
        <v>0</v>
      </c>
      <c r="BS40" s="125">
        <v>0</v>
      </c>
      <c r="BT40" s="127">
        <v>0</v>
      </c>
      <c r="BU40" s="126">
        <v>15</v>
      </c>
      <c r="BV40" s="125">
        <v>6.25</v>
      </c>
      <c r="BW40" s="127">
        <v>20462</v>
      </c>
    </row>
    <row r="41" spans="1:75" ht="12.75">
      <c r="A41" s="38" t="s">
        <v>143</v>
      </c>
      <c r="B41" s="38" t="s">
        <v>118</v>
      </c>
      <c r="C41" s="39">
        <f>SUM(C4:C40)</f>
        <v>38286</v>
      </c>
      <c r="D41" s="39">
        <f>SUM(D4:D40)</f>
        <v>27069.769999999997</v>
      </c>
      <c r="E41" s="40">
        <f>(D4*E4+D5*E5+D6*E6+D7*E7+D8*E8+D9*E9+D10*E10+D11*E11+D12*E12+D13*E13+D14*E14+D15*E15+D16*E16+D17*E17+D18*E18+D19*E19+D20*E20+D21*E21+D22*E22+D23*E23+D24*E24+D25*E25+D26*E26+D27*E27+D29*E29+D30*E30+D33*E33+D34*E34+D36*E36+D37*E37+D38*E38+D39*E39+D40*E40+D28*E28+D31*E31+D32*E32+D35*E35)/D41</f>
        <v>75848.99035750954</v>
      </c>
      <c r="F41" s="39">
        <f>SUM(F4:F40)</f>
        <v>6174</v>
      </c>
      <c r="G41" s="39">
        <f>SUM(G4:G40)</f>
        <v>5366.180000000001</v>
      </c>
      <c r="H41" s="41">
        <f>(G4*H4+G5*H5+G6*H6+G7*H7+G8*H8+G9*H9+G10*H10+G11*H11+G12*H12+G13*H13+G14*H14+G15*H15+G16*H16+G17*H17+G18*H18+G19*H19+G20*H20+G21*H21+G22*H22+G23*H23+G24*H24+G25*H25+G26*H26+G27*H27+G29*H29+G30*H30+G33*H33+G34*H34+G36*H36+G37*H37+G38*H38+G39*H39+G40*H40+G28*H28+G31*H31+G32*H32+G35*H35)/G41</f>
        <v>144906.56722845673</v>
      </c>
      <c r="I41" s="41">
        <f>MEDIAN(I4:I40)</f>
        <v>98897</v>
      </c>
      <c r="J41" s="42">
        <f>MAX(J4:J40)</f>
        <v>1892086</v>
      </c>
      <c r="K41" s="42">
        <f>MIN(K4:K40)</f>
        <v>21600</v>
      </c>
      <c r="L41" s="43">
        <f>SUM(L4:L40)</f>
        <v>5006</v>
      </c>
      <c r="M41" s="43">
        <f>SUM(M4:M40)</f>
        <v>4344.84</v>
      </c>
      <c r="N41" s="41">
        <f>(M4*N4+M5*N5+M6*N6+M7*N7+M8*N8+M9*N9+M10*N10+M11*N11+M12*N12+M13*N13+M14*N14+M15*N15+M16*N16+M17*N17+M18*N18+M19*N19+M20*N20+M21*N21+M22*N22+M23*N23+M24*N24+M25*N25+M26*N26+M27*N27+M29*N29+M30*N30+M33*N33+M34*N34+M36*N36+M37*N37+M38*N38+M39*N39+M40*N40+M28*N28+M31*N31+M32*N32+M35*N35)/M41</f>
        <v>98270.63321549239</v>
      </c>
      <c r="O41" s="41">
        <f>MEDIAN(O4:O40)</f>
        <v>78108</v>
      </c>
      <c r="P41" s="42">
        <f>MAX(P4:P40)</f>
        <v>1073220</v>
      </c>
      <c r="Q41" s="42">
        <f>MIN(Q4:Q40)</f>
        <v>12916</v>
      </c>
      <c r="R41" s="43">
        <f>SUM(R4:R40)</f>
        <v>4298</v>
      </c>
      <c r="S41" s="43">
        <f>SUM(S4:S40)</f>
        <v>3704.8699999999994</v>
      </c>
      <c r="T41" s="41">
        <f>(S4*T4+S5*T5+S6*T6+S7*T7+S8*T8+S9*T9+S10*T10+S11*T11+S12*T12+S13*T13+S14*T14+S15*T15+S16*T16+S17*T17+S18*T18+S19*T19+S20*T20+S21*T21+S22*T22+S23*T23+S24*T24+S25*T25+S26*T26+S27*T27+S29*T29+S30*T30+S33*T33+S34*T34+S36*T36+S37*T37+S38*T38+S39*T39+S40*T40+S28*T28+S31*T31+S32*T32+S35*T35)/S41</f>
        <v>87759.69190551896</v>
      </c>
      <c r="U41" s="41">
        <f>MEDIAN(U4:U40)</f>
        <v>67127</v>
      </c>
      <c r="V41" s="44">
        <f>MAX(V4:V40)</f>
        <v>581500</v>
      </c>
      <c r="W41" s="44">
        <f>MIN(W4:W40)</f>
        <v>5200</v>
      </c>
      <c r="X41" s="39">
        <f>SUM(X4:X40)</f>
        <v>33</v>
      </c>
      <c r="Y41" s="39">
        <f>SUM(Y4:Y40)</f>
        <v>18.86</v>
      </c>
      <c r="Z41" s="40">
        <f>(Y4*Z4+Y5*Z5+Y6*Z6+Y7*Z7+Y8*Z8+Y9*Z9+Y10*Z10+Y11*Z11+Y12*Z12+Y13*Z13+Y14*Z14+Y15*Z15+Y16*Z16+Y17*Z17+Y18*Z18+Y19*Z19+Y20*Z20+Y21*Z21+Y22*Z22+Y23*Z23+Y24*Z24+Y25*Z25+Y26*Z26+Y27*Z27+Y29*Z29+Y30*Z30+Y33*Z33+Y34*Z34+Y36*Z36+Y37*Z37+Y38*Z38+Y39*Z39+Y40*Z40+Y28*Z28+Y31*Z31+Y32*Z32+Y35*Z35)/Y41</f>
        <v>56205.64103923648</v>
      </c>
      <c r="AA41" s="44">
        <f>MEDIAN(AA14,AA24,AA33,AA26,AA36,AA37,AA39,AA31,AA35)</f>
        <v>54178</v>
      </c>
      <c r="AB41" s="44">
        <f>MAX(AB14,AB24,AB33,AB31,AB26,AB35,AB36,AB37,AB39)</f>
        <v>80334</v>
      </c>
      <c r="AC41" s="44">
        <f>MIN(AC14,AC33,AC31,AC24,AC26,AC35,AC36,AC37,AC39)</f>
        <v>24720</v>
      </c>
      <c r="AD41" s="39">
        <f>SUM(AD4:AD40)</f>
        <v>15511</v>
      </c>
      <c r="AE41" s="39">
        <f>SUM(AE4:AE40)</f>
        <v>13434.749999999996</v>
      </c>
      <c r="AF41" s="40">
        <f>(AE4*AF4+AE5*AF5+AE6*AF6+AE7*AF7+AE8*AF8+AE9*AF9+AE10*AF10+AE11*AF11+AE12*AF12+AE13*AF13+AE14*AF14+AE15*AF15+AE16*AF16+AE17*AF17+AE18*AF18+AE19*AF19+AE20*AF20+AE21*AF21+AE22*AF22+AE23*AF23+AE24*AF24+AE25*AF25+AE26*AF26+AE27*AF27+AE29*AF29+AE30*AF30+AE33*AF33+AE34*AF34+AE36*AF36+AE37*AF37+AE38*AF38+AE39*AF39+AE40*AF40+AE28*AF28+AE31*AF31+AE32*AF32+AE35*AF35)/AE41</f>
        <v>114077.55100020474</v>
      </c>
      <c r="AG41" s="39">
        <v>6445</v>
      </c>
      <c r="AH41" s="39">
        <v>2959.4000000000005</v>
      </c>
      <c r="AI41" s="40">
        <v>34322.29590457524</v>
      </c>
      <c r="AJ41" s="39">
        <f>SUM(AJ4:AJ40)</f>
        <v>16330</v>
      </c>
      <c r="AK41" s="39">
        <f>SUM(AK4:AK40)</f>
        <v>10675.62</v>
      </c>
      <c r="AL41" s="40">
        <f>(AK4*AL4+AK5*AL5+AK6*AL6+AK7*AL7+AK8*AL8+AK9*AL9+AK10*AL10+AK11*AL11+AK12*AL12+AK13*AL13+AK14*AL14+AK15*AL15+AK16*AL16+AK17*AL17+AK18*AL18+AK19*AL19+AK20*AL20+AK21*AL21+AK22*AL22+AK23*AL23+AK24*AL24+AK25*AL25+AK26*AL26+AK27*AL27+AK29*AL29+AK30*AL30+AK33*AL33+AK34*AL34+AK36*AL36+AK37*AL37+AK38*AL38+AK39*AL39+AK40*AL40+AK28*AL28+AK31*AL31+AK32*AL32+AK35*AL35)/AK41</f>
        <v>54677.61955090196</v>
      </c>
      <c r="AM41" s="29"/>
      <c r="AN41" s="39">
        <f>SUM(AN4:AN40)</f>
        <v>37617</v>
      </c>
      <c r="AO41" s="39">
        <f>SUM(AO4:AO40)</f>
        <v>27112.37</v>
      </c>
      <c r="AP41" s="40">
        <f>(AO4*AP4+AO5*AP5+AO6*AP6+AO7*AP7+AO8*AP8+AO9*AP9+AO10*AP10+AO11*AP11+AO12*AP12+AO13*AP13+AO14*AP14+AO15*AP15+AO16*AP16+AO17*AP17+AO18*AP18+AO19*AP19+AO20*AP20+AO21*AP21+AO22*AP22+AO23*AP23+AO24*AP24+AO25*AP25+AO26*AP26+AO27*AP27+AO29*AP29+AO30*AP30+AO33*AP33+AO34*AP34+AO36*AP36+AO37*AP37+AO38*AP38+AO39*AP39+AO40*AP40+AO28*AP28+AO31*AP31+AO32*AP32+AO35*AP35)/AO41</f>
        <v>73367.53956883888</v>
      </c>
      <c r="AQ41" s="39">
        <f>SUM(AQ4:AQ40)</f>
        <v>6183</v>
      </c>
      <c r="AR41" s="39">
        <f>SUM(AR4:AR40)</f>
        <v>5427.660000000001</v>
      </c>
      <c r="AS41" s="40">
        <f>(AR4*AS4+AR5*AS5+AR6*AS6+AR7*AS7+AR8*AS8+AR9*AS9+AR10*AS10+AR11*AS11+AR12*AS12+AR13*AS13+AR14*AS14+AR15*AS15+AR16*AS16+AR17*AS17+AR18*AS18+AR19*AS19+AR20*AS20+AR21*AS21+AR22*AS22+AR23*AS23+AR24*AS24+AR25*AS25+AR26*AS26+AR27*AS27+AR29*AS29+AR30*AS30+AR33*AS33+AR34*AS34+AR36*AS36+AR37*AS37+AR38*AS38+AR39*AS39+AR40*AS40+AR28*AS28+AR31*AS31+AR32*AS32+AR35*AS35)/AR41</f>
        <v>140775.67218285595</v>
      </c>
      <c r="AT41" s="40">
        <f>MEDIAN(AT4:AT40)</f>
        <v>100628</v>
      </c>
      <c r="AU41" s="44">
        <f>MAX(AU4:AU40)</f>
        <v>1373787</v>
      </c>
      <c r="AV41" s="44">
        <f>MIN(AV4:AV40)</f>
        <v>9064</v>
      </c>
      <c r="AW41" s="39">
        <f>SUM(AW4:AW40)</f>
        <v>5120</v>
      </c>
      <c r="AX41" s="39">
        <f>SUM(AX4:AX40)</f>
        <v>4517.849999999999</v>
      </c>
      <c r="AY41" s="40">
        <f>(AX4*AY4+AX5*AY5+AX6*AY6+AX7*AY7+AX8*AY8+AX9*AY9+AX10*AY10+AX11*AY11+AX12*AY12+AX13*AY13+AX14*AY14+AX15*AY15+AX16*AY16+AX17*AY17+AX18*AY18+AX19*AY19+AX20*AY20+AX21*AY21+AX22*AY22+AX23*AY23+AX24*AY24+AX25*AY25+AX26*AY26+AX27*AY27+AX29*AY29+AX30*AY30+AX33*AY33+AX34*AY34+AX36*AY36+AX37*AY37+AX38*AY38+AX39*AY39+AX40*AY40+AX28*AY28+AX31*AY31+AX32*AY32+AX35*AY35)/AX41</f>
        <v>94959.87511094881</v>
      </c>
      <c r="AZ41" s="40">
        <f>MEDIAN(AZ4:AZ40)</f>
        <v>75060</v>
      </c>
      <c r="BA41" s="44">
        <f>MAX(BA4:BA40)</f>
        <v>764571</v>
      </c>
      <c r="BB41" s="44">
        <f>MIN(BB4:BB40)</f>
        <v>8170</v>
      </c>
      <c r="BC41" s="39">
        <f>SUM(BC4:BC40)</f>
        <v>4245</v>
      </c>
      <c r="BD41" s="39">
        <f>SUM(BD4:BD40)</f>
        <v>3703.16</v>
      </c>
      <c r="BE41" s="40">
        <f>(BD4*BE4+BD5*BE5+BD6*BE6+BD7*BE7+BD8*BE8+BD9*BE9+BD10*BE10+BD11*BE11+BD12*BE12+BD13*BE13+BD14*BE14+BD15*BE15+BD16*BE16+BD17*BE17+BD18*BE18+BD19*BE19+BD20*BE20+BD21*BE21+BD22*BE22+BD23*BE23+BD24*BE24+BD25*BE25+BD26*BE26+BD27*BE27+BD29*BE29+BD30*BE30+BD33*BE33+BD34*BE34+BD36*BE36+BD37*BE37+BD38*BE38+BD39*BE39+BD40*BE40+BD28*BE28+BD31*BE31+BD32*BE32+BD35*BE35)/BD41</f>
        <v>84993.02627485714</v>
      </c>
      <c r="BF41" s="40">
        <f>MEDIAN(BF4:BF40)</f>
        <v>65376</v>
      </c>
      <c r="BG41" s="44">
        <f>MAX(BG4:BG40)</f>
        <v>530000</v>
      </c>
      <c r="BH41" s="44">
        <f>MIN(BH4:BH40)</f>
        <v>7500</v>
      </c>
      <c r="BI41" s="39">
        <f>SUM(BI4:BI40)</f>
        <v>65</v>
      </c>
      <c r="BJ41" s="39">
        <f>SUM(BJ4:BJ40)</f>
        <v>59.71</v>
      </c>
      <c r="BK41" s="99">
        <f>(BJ4*BK4+BJ5*BK5+BJ6*BK6+BJ7*BK7+BJ8*BK8+BJ9*BK9+BJ10*BK10+BJ11*BK11+BJ12*BK12+BJ13*BK13+BJ14*BK14+BJ15*BK15+BJ16*BK16+BJ17*BK17+BJ18*BK18+BJ19*BK19+BJ20*BK20+BJ21*BK21+BJ22*BK22+BJ23*BK23+BJ24*BK24+BJ25*BK25+BJ26*BK26+BJ27*BK27+BJ29*BK29+BJ30*BK30+BJ33*BK33+BJ34*BK34+BJ36*BK36+BJ37*BK37+BJ38*BK38+BJ39*BK39+BJ40*BK40+BJ28*BK28+BJ31*BK31+BJ32*BK32+BJ35*BK35)/BJ41</f>
        <v>56126.946072684645</v>
      </c>
      <c r="BL41" s="100">
        <f>MEDIAN(BL14,BL22,BL26,BL27,BL33,BL36,BL37,BL31,BL15,BL21,BL24,BL39)</f>
        <v>52218</v>
      </c>
      <c r="BM41" s="100">
        <f>MAX(BM14,BM22,BM26,BM27,BM33,BM36,BM37,BM31,BM15,BM21,BM24,BM39)</f>
        <v>101488</v>
      </c>
      <c r="BN41" s="100">
        <f>MIN(BN14,BN26,BN31,BN33,BN36,BN37,BN39)</f>
        <v>26186</v>
      </c>
      <c r="BO41" s="39">
        <f>SUM(BO4:BO40)</f>
        <v>15613</v>
      </c>
      <c r="BP41" s="39">
        <f>SUM(BP4:BP40)</f>
        <v>13708.380000000001</v>
      </c>
      <c r="BQ41" s="40">
        <f>(BP4*BQ4+BP5*BQ5+BP6*BQ6+BP7*BQ7+BP8*BQ8+BP9*BQ9+BP10*BQ10+BP11*BQ11+BP12*BQ12+BP13*BQ13+BP14*BQ14+BP15*BQ15+BP16*BQ16+BP17*BQ17+BP18*BQ18+BP19*BQ19+BP20*BQ20+BP21*BQ21+BP22*BQ22+BP23*BQ23+BP24*BQ24+BP25*BQ25+BP26*BQ26+BP27*BQ27+BP29*BQ29+BP30*BQ30+BP33*BQ33+BP34*BQ34+BP36*BQ36+BP37*BQ37+BP38*BQ38+BP39*BQ39+BP40*BQ40+BP28*BQ28+BP31*BQ31+BP32*BQ32+BP35*BQ35)/BP41</f>
        <v>110461.76439447985</v>
      </c>
      <c r="BR41" s="39">
        <v>6259</v>
      </c>
      <c r="BS41" s="39">
        <v>2920.9300000000003</v>
      </c>
      <c r="BT41" s="40">
        <v>31108.62596844155</v>
      </c>
      <c r="BU41" s="39">
        <f>SUM(BU4:BU40)</f>
        <v>15745</v>
      </c>
      <c r="BV41" s="39">
        <f>SUM(BV4:BV40)</f>
        <v>10483.059999999998</v>
      </c>
      <c r="BW41" s="40">
        <f>(BV4*BW4+BV5*BW5+BV6*BW6+BV7*BW7+BV8*BW8+BV9*BW9+BV10*BW10+BV11*BW11+BV12*BW12+BV13*BW13+BV14*BW14+BV15*BW15+BV16*BW16+BV17*BW17+BV18*BW18+BV19*BW19+BV20*BW20+BV21*BW21+BV22*BW22+BV23*BW23+BV24*BW24+BV25*BW25+BV26*BW26+BV27*BW27+BV29*BW29+BV30*BW30+BV33*BW33+BV34*BW34+BV36*BW36+BV37*BW37+BV38*BW38+BV39*BW39+BV40*BW40+BV28*BW28+BV31*BW31+BV32*BW32+BV35*BW35)/BV41</f>
        <v>52718.708502097674</v>
      </c>
    </row>
    <row r="42" spans="1:75" ht="12.75" customHeight="1">
      <c r="A42" s="38"/>
      <c r="B42" s="38"/>
      <c r="C42" s="39"/>
      <c r="D42" s="39"/>
      <c r="E42" s="40"/>
      <c r="F42" s="39"/>
      <c r="G42" s="39"/>
      <c r="H42" s="40"/>
      <c r="I42" s="40"/>
      <c r="J42" s="44"/>
      <c r="K42" s="44"/>
      <c r="L42" s="39"/>
      <c r="M42" s="39"/>
      <c r="N42" s="40"/>
      <c r="O42" s="44"/>
      <c r="P42" s="44"/>
      <c r="Q42" s="44"/>
      <c r="R42" s="39"/>
      <c r="S42" s="39"/>
      <c r="T42" s="40"/>
      <c r="U42" s="44"/>
      <c r="V42" s="44"/>
      <c r="W42" s="44"/>
      <c r="X42" s="39"/>
      <c r="Y42" s="39"/>
      <c r="Z42" s="40"/>
      <c r="AA42" s="44"/>
      <c r="AB42" s="44"/>
      <c r="AC42" s="44"/>
      <c r="AD42" s="39"/>
      <c r="AE42" s="39"/>
      <c r="AF42" s="40"/>
      <c r="AG42" s="39"/>
      <c r="AH42" s="39"/>
      <c r="AI42" s="40"/>
      <c r="AJ42" s="39"/>
      <c r="AK42" s="39"/>
      <c r="AL42" s="40"/>
      <c r="AM42" s="29"/>
      <c r="AN42" s="39"/>
      <c r="AO42" s="39"/>
      <c r="AP42" s="40"/>
      <c r="AQ42" s="39"/>
      <c r="AR42" s="39"/>
      <c r="AS42" s="40"/>
      <c r="AT42" s="44"/>
      <c r="AU42" s="44"/>
      <c r="AV42" s="44"/>
      <c r="AW42" s="39"/>
      <c r="AX42" s="39"/>
      <c r="AY42" s="40"/>
      <c r="AZ42" s="44"/>
      <c r="BA42" s="44"/>
      <c r="BB42" s="44"/>
      <c r="BC42" s="39"/>
      <c r="BD42" s="39"/>
      <c r="BE42" s="40"/>
      <c r="BF42" s="44"/>
      <c r="BG42" s="44"/>
      <c r="BH42" s="44"/>
      <c r="BI42" s="39"/>
      <c r="BJ42" s="39"/>
      <c r="BK42" s="40"/>
      <c r="BL42" s="44"/>
      <c r="BM42" s="44"/>
      <c r="BN42" s="44"/>
      <c r="BO42" s="39"/>
      <c r="BP42" s="39"/>
      <c r="BQ42" s="40"/>
      <c r="BR42" s="39"/>
      <c r="BS42" s="39"/>
      <c r="BT42" s="40"/>
      <c r="BU42" s="39"/>
      <c r="BV42" s="39"/>
      <c r="BW42" s="40"/>
    </row>
    <row r="43" spans="1:75" ht="12.75">
      <c r="A43" s="29"/>
      <c r="B43" s="45" t="s">
        <v>157</v>
      </c>
      <c r="C43" s="29"/>
      <c r="D43" s="29"/>
      <c r="E43" s="29"/>
      <c r="F43" s="29"/>
      <c r="G43" s="29"/>
      <c r="H43" s="46"/>
      <c r="I43" s="29"/>
      <c r="J43" s="29"/>
      <c r="K43" s="29"/>
      <c r="L43" s="29"/>
      <c r="M43" s="29"/>
      <c r="N43" s="29"/>
      <c r="O43" s="29"/>
      <c r="P43" s="29"/>
      <c r="Q43" s="29"/>
      <c r="R43" s="29"/>
      <c r="S43" s="29"/>
      <c r="T43" s="29"/>
      <c r="U43" s="29"/>
      <c r="V43" s="29"/>
      <c r="W43" s="29"/>
      <c r="X43" s="29"/>
      <c r="Y43" s="29"/>
      <c r="Z43" s="29"/>
      <c r="AA43" s="47"/>
      <c r="AB43" s="47"/>
      <c r="AC43" s="47"/>
      <c r="AD43" s="29"/>
      <c r="AE43" s="29"/>
      <c r="AF43" s="29"/>
      <c r="AG43" s="29"/>
      <c r="AH43" s="29"/>
      <c r="AI43" s="29"/>
      <c r="AJ43" s="29"/>
      <c r="AK43" s="29"/>
      <c r="AL43" s="29"/>
      <c r="AM43" s="29"/>
      <c r="AN43" s="29"/>
      <c r="AO43" s="29"/>
      <c r="AP43" s="29"/>
      <c r="AQ43" s="29"/>
      <c r="AR43" s="29"/>
      <c r="AS43" s="46"/>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row>
    <row r="44" spans="1:75" ht="12.75">
      <c r="A44" s="29"/>
      <c r="B44" s="45" t="s">
        <v>67</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t="s">
        <v>144</v>
      </c>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row>
    <row r="45" spans="1:75" ht="12.75">
      <c r="A45" s="29"/>
      <c r="B45" s="48" t="s">
        <v>154</v>
      </c>
      <c r="C45" s="29"/>
      <c r="D45" s="49"/>
      <c r="E45" s="29"/>
      <c r="F45" s="29"/>
      <c r="G45" s="29"/>
      <c r="H45" s="29"/>
      <c r="I45" s="29"/>
      <c r="J45" s="29"/>
      <c r="K45" s="34"/>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t="s">
        <v>144</v>
      </c>
      <c r="BT45" s="29"/>
      <c r="BU45" s="29"/>
      <c r="BV45" s="29"/>
      <c r="BW45" s="29"/>
    </row>
    <row r="46" spans="2:4" ht="12.75">
      <c r="B46" s="6" t="s">
        <v>158</v>
      </c>
      <c r="D46" s="7"/>
    </row>
    <row r="49" s="95" customFormat="1" ht="12.75"/>
  </sheetData>
  <sheetProtection/>
  <mergeCells count="16">
    <mergeCell ref="BR2:BT2"/>
    <mergeCell ref="BU2:BW2"/>
    <mergeCell ref="AN2:AP2"/>
    <mergeCell ref="AQ2:AV2"/>
    <mergeCell ref="AW2:BB2"/>
    <mergeCell ref="BC2:BH2"/>
    <mergeCell ref="BI2:BN2"/>
    <mergeCell ref="BO2:BQ2"/>
    <mergeCell ref="L2:Q2"/>
    <mergeCell ref="F2:K2"/>
    <mergeCell ref="C2:E2"/>
    <mergeCell ref="AJ2:AL2"/>
    <mergeCell ref="AG2:AI2"/>
    <mergeCell ref="AD2:AF2"/>
    <mergeCell ref="X2:AC2"/>
    <mergeCell ref="R2:W2"/>
  </mergeCells>
  <conditionalFormatting sqref="K45">
    <cfRule type="expression" priority="18" dxfId="0" stopIfTrue="1">
      <formula>MOD(ROW(),2)=0</formula>
    </cfRule>
  </conditionalFormatting>
  <printOptions/>
  <pageMargins left="0.25" right="0.25" top="0" bottom="0" header="0.3" footer="0.3"/>
  <pageSetup fitToWidth="0" horizontalDpi="600" verticalDpi="600" orientation="landscape" pageOrder="overThenDown" r:id="rId1"/>
  <headerFooter>
    <oddFooter>&amp;RTHECB June 2014</oddFooter>
  </headerFooter>
  <colBreaks count="2" manualBreakCount="2">
    <brk id="11" max="65535" man="1"/>
    <brk id="23" max="65535" man="1"/>
  </colBreaks>
</worksheet>
</file>

<file path=xl/worksheets/sheet4.xml><?xml version="1.0" encoding="utf-8"?>
<worksheet xmlns="http://schemas.openxmlformats.org/spreadsheetml/2006/main" xmlns:r="http://schemas.openxmlformats.org/officeDocument/2006/relationships">
  <dimension ref="A1:F39"/>
  <sheetViews>
    <sheetView showGridLines="0" zoomScale="85" zoomScaleNormal="85" zoomScalePageLayoutView="0" workbookViewId="0" topLeftCell="A1">
      <selection activeCell="G42" sqref="G42"/>
    </sheetView>
  </sheetViews>
  <sheetFormatPr defaultColWidth="9.140625" defaultRowHeight="12.75"/>
  <cols>
    <col min="1" max="1" width="8.421875" style="1" customWidth="1"/>
    <col min="2" max="2" width="11.00390625" style="1" customWidth="1"/>
    <col min="3" max="5" width="19.57421875" style="1" customWidth="1"/>
    <col min="6" max="6" width="18.7109375" style="1" bestFit="1" customWidth="1"/>
    <col min="7" max="16384" width="9.140625" style="1" customWidth="1"/>
  </cols>
  <sheetData>
    <row r="1" spans="1:6" ht="41.25">
      <c r="A1" s="131" t="s">
        <v>137</v>
      </c>
      <c r="B1" s="132" t="s">
        <v>138</v>
      </c>
      <c r="C1" s="132" t="s">
        <v>139</v>
      </c>
      <c r="D1" s="132" t="s">
        <v>140</v>
      </c>
      <c r="E1" s="132" t="s">
        <v>141</v>
      </c>
      <c r="F1" s="133" t="s">
        <v>142</v>
      </c>
    </row>
    <row r="2" spans="1:6" ht="13.5">
      <c r="A2" s="134">
        <v>2022</v>
      </c>
      <c r="B2" s="135" t="s">
        <v>3</v>
      </c>
      <c r="C2" s="136">
        <f>SUMIF(Detail!$A:$A,'Accountability System'!$B2,Detail!H:H)</f>
        <v>74567</v>
      </c>
      <c r="D2" s="136">
        <f>SUMIF(Detail!$A:$A,'Accountability System'!$B2,Detail!N:N)</f>
        <v>74753</v>
      </c>
      <c r="E2" s="136">
        <f>SUMIF(Detail!$A:$A,'Accountability System'!$B2,Detail!T:T)</f>
        <v>50500</v>
      </c>
      <c r="F2" s="136">
        <f>SUMIF(Detail!$A:$A,'Accountability System'!$B2,Detail!Z:Z)</f>
        <v>0</v>
      </c>
    </row>
    <row r="3" spans="1:6" ht="13.5">
      <c r="A3" s="134">
        <f>A2</f>
        <v>2022</v>
      </c>
      <c r="B3" s="135" t="s">
        <v>5</v>
      </c>
      <c r="C3" s="136">
        <f>SUMIF(Detail!$A:$A,'Accountability System'!$B3,Detail!H:H)</f>
        <v>86657</v>
      </c>
      <c r="D3" s="136">
        <f>SUMIF(Detail!$A:$A,'Accountability System'!$B3,Detail!N:N)</f>
        <v>72559</v>
      </c>
      <c r="E3" s="136">
        <f>SUMIF(Detail!$A:$A,'Accountability System'!$B3,Detail!T:T)</f>
        <v>65795</v>
      </c>
      <c r="F3" s="136">
        <f>SUMIF(Detail!$A:$A,'Accountability System'!$B3,Detail!Z:Z)</f>
        <v>0</v>
      </c>
    </row>
    <row r="4" spans="1:6" ht="13.5">
      <c r="A4" s="134">
        <f>A3</f>
        <v>2022</v>
      </c>
      <c r="B4" s="135" t="s">
        <v>7</v>
      </c>
      <c r="C4" s="136">
        <f>SUMIF(Detail!$A:$A,'Accountability System'!$B4,Detail!H:H)</f>
        <v>122275</v>
      </c>
      <c r="D4" s="136">
        <f>SUMIF(Detail!$A:$A,'Accountability System'!$B4,Detail!N:N)</f>
        <v>98757</v>
      </c>
      <c r="E4" s="136">
        <f>SUMIF(Detail!$A:$A,'Accountability System'!$B4,Detail!T:T)</f>
        <v>98725</v>
      </c>
      <c r="F4" s="136">
        <f>SUMIF(Detail!$A:$A,'Accountability System'!$B4,Detail!Z:Z)</f>
        <v>0</v>
      </c>
    </row>
    <row r="5" spans="1:6" ht="13.5">
      <c r="A5" s="134">
        <f aca="true" t="shared" si="0" ref="A5:A39">A4</f>
        <v>2022</v>
      </c>
      <c r="B5" s="135" t="s">
        <v>9</v>
      </c>
      <c r="C5" s="136">
        <f>SUMIF(Detail!$A:$A,'Accountability System'!$B5,Detail!H:H)</f>
        <v>108872</v>
      </c>
      <c r="D5" s="136">
        <f>SUMIF(Detail!$A:$A,'Accountability System'!$B5,Detail!N:N)</f>
        <v>83144</v>
      </c>
      <c r="E5" s="136">
        <f>SUMIF(Detail!$A:$A,'Accountability System'!$B5,Detail!T:T)</f>
        <v>80675</v>
      </c>
      <c r="F5" s="136">
        <f>SUMIF(Detail!$A:$A,'Accountability System'!$B5,Detail!Z:Z)</f>
        <v>63196</v>
      </c>
    </row>
    <row r="6" spans="1:6" ht="13.5">
      <c r="A6" s="134">
        <f t="shared" si="0"/>
        <v>2022</v>
      </c>
      <c r="B6" s="135" t="s">
        <v>11</v>
      </c>
      <c r="C6" s="136">
        <f>SUMIF(Detail!$A:$A,'Accountability System'!$B6,Detail!H:H)</f>
        <v>96501</v>
      </c>
      <c r="D6" s="136">
        <f>SUMIF(Detail!$A:$A,'Accountability System'!$B6,Detail!N:N)</f>
        <v>82283</v>
      </c>
      <c r="E6" s="136">
        <f>SUMIF(Detail!$A:$A,'Accountability System'!$B6,Detail!T:T)</f>
        <v>71896</v>
      </c>
      <c r="F6" s="136">
        <f>SUMIF(Detail!$A:$A,'Accountability System'!$B6,Detail!Z:Z)</f>
        <v>0</v>
      </c>
    </row>
    <row r="7" spans="1:6" ht="13.5">
      <c r="A7" s="134">
        <f t="shared" si="0"/>
        <v>2022</v>
      </c>
      <c r="B7" s="135" t="s">
        <v>13</v>
      </c>
      <c r="C7" s="136">
        <f>SUMIF(Detail!$A:$A,'Accountability System'!$B7,Detail!H:H)</f>
        <v>149265</v>
      </c>
      <c r="D7" s="136">
        <f>SUMIF(Detail!$A:$A,'Accountability System'!$B7,Detail!N:N)</f>
        <v>104896</v>
      </c>
      <c r="E7" s="136">
        <f>SUMIF(Detail!$A:$A,'Accountability System'!$B7,Detail!T:T)</f>
        <v>101468</v>
      </c>
      <c r="F7" s="136">
        <f>SUMIF(Detail!$A:$A,'Accountability System'!$B7,Detail!Z:Z)</f>
        <v>0</v>
      </c>
    </row>
    <row r="8" spans="1:6" ht="13.5">
      <c r="A8" s="134">
        <f t="shared" si="0"/>
        <v>2022</v>
      </c>
      <c r="B8" s="135" t="s">
        <v>15</v>
      </c>
      <c r="C8" s="136">
        <f>SUMIF(Detail!$A:$A,'Accountability System'!$B8,Detail!H:H)</f>
        <v>105702</v>
      </c>
      <c r="D8" s="136">
        <f>SUMIF(Detail!$A:$A,'Accountability System'!$B8,Detail!N:N)</f>
        <v>82417</v>
      </c>
      <c r="E8" s="136">
        <f>SUMIF(Detail!$A:$A,'Accountability System'!$B8,Detail!T:T)</f>
        <v>76893</v>
      </c>
      <c r="F8" s="136">
        <f>SUMIF(Detail!$A:$A,'Accountability System'!$B8,Detail!Z:Z)</f>
        <v>0</v>
      </c>
    </row>
    <row r="9" spans="1:6" ht="13.5">
      <c r="A9" s="134">
        <f t="shared" si="0"/>
        <v>2022</v>
      </c>
      <c r="B9" s="135" t="s">
        <v>16</v>
      </c>
      <c r="C9" s="136">
        <f>SUMIF(Detail!$A:$A,'Accountability System'!$B9,Detail!H:H)</f>
        <v>104321</v>
      </c>
      <c r="D9" s="136">
        <f>SUMIF(Detail!$A:$A,'Accountability System'!$B9,Detail!N:N)</f>
        <v>87020</v>
      </c>
      <c r="E9" s="136">
        <f>SUMIF(Detail!$A:$A,'Accountability System'!$B9,Detail!T:T)</f>
        <v>72518</v>
      </c>
      <c r="F9" s="136">
        <f>SUMIF(Detail!$A:$A,'Accountability System'!$B9,Detail!Z:Z)</f>
        <v>68526</v>
      </c>
    </row>
    <row r="10" spans="1:6" ht="13.5">
      <c r="A10" s="134">
        <f t="shared" si="0"/>
        <v>2022</v>
      </c>
      <c r="B10" s="135" t="s">
        <v>18</v>
      </c>
      <c r="C10" s="136">
        <f>SUMIF(Detail!$A:$A,'Accountability System'!$B10,Detail!H:H)</f>
        <v>107747</v>
      </c>
      <c r="D10" s="136">
        <f>SUMIF(Detail!$A:$A,'Accountability System'!$B10,Detail!N:N)</f>
        <v>87172</v>
      </c>
      <c r="E10" s="136">
        <f>SUMIF(Detail!$A:$A,'Accountability System'!$B10,Detail!T:T)</f>
        <v>78837</v>
      </c>
      <c r="F10" s="136">
        <f>SUMIF(Detail!$A:$A,'Accountability System'!$B10,Detail!Z:Z)</f>
        <v>0</v>
      </c>
    </row>
    <row r="11" spans="1:6" ht="13.5">
      <c r="A11" s="134">
        <f t="shared" si="0"/>
        <v>2022</v>
      </c>
      <c r="B11" s="135" t="s">
        <v>19</v>
      </c>
      <c r="C11" s="136">
        <f>SUMIF(Detail!$A:$A,'Accountability System'!$B11,Detail!H:H)</f>
        <v>82684</v>
      </c>
      <c r="D11" s="136">
        <f>SUMIF(Detail!$A:$A,'Accountability System'!$B11,Detail!N:N)</f>
        <v>73407</v>
      </c>
      <c r="E11" s="136">
        <f>SUMIF(Detail!$A:$A,'Accountability System'!$B11,Detail!T:T)</f>
        <v>66612</v>
      </c>
      <c r="F11" s="136">
        <f>SUMIF(Detail!$A:$A,'Accountability System'!$B11,Detail!Z:Z)</f>
        <v>51972</v>
      </c>
    </row>
    <row r="12" spans="1:6" ht="13.5">
      <c r="A12" s="134">
        <f t="shared" si="0"/>
        <v>2022</v>
      </c>
      <c r="B12" s="135" t="s">
        <v>21</v>
      </c>
      <c r="C12" s="136">
        <f>SUMIF(Detail!$A:$A,'Accountability System'!$B12,Detail!H:H)</f>
        <v>81433</v>
      </c>
      <c r="D12" s="136">
        <f>SUMIF(Detail!$A:$A,'Accountability System'!$B12,Detail!N:N)</f>
        <v>65402</v>
      </c>
      <c r="E12" s="136">
        <f>SUMIF(Detail!$A:$A,'Accountability System'!$B12,Detail!T:T)</f>
        <v>54595</v>
      </c>
      <c r="F12" s="136">
        <f>SUMIF(Detail!$A:$A,'Accountability System'!$B12,Detail!Z:Z)</f>
        <v>40920</v>
      </c>
    </row>
    <row r="13" spans="1:6" ht="13.5">
      <c r="A13" s="134">
        <f t="shared" si="0"/>
        <v>2022</v>
      </c>
      <c r="B13" s="135" t="s">
        <v>23</v>
      </c>
      <c r="C13" s="136">
        <f>SUMIF(Detail!$A:$A,'Accountability System'!$B13,Detail!H:H)</f>
        <v>110655</v>
      </c>
      <c r="D13" s="136">
        <f>SUMIF(Detail!$A:$A,'Accountability System'!$B13,Detail!N:N)</f>
        <v>85092</v>
      </c>
      <c r="E13" s="136">
        <f>SUMIF(Detail!$A:$A,'Accountability System'!$B13,Detail!T:T)</f>
        <v>68462</v>
      </c>
      <c r="F13" s="136">
        <f>SUMIF(Detail!$A:$A,'Accountability System'!$B13,Detail!Z:Z)</f>
        <v>51768</v>
      </c>
    </row>
    <row r="14" spans="1:6" ht="13.5">
      <c r="A14" s="134">
        <f t="shared" si="0"/>
        <v>2022</v>
      </c>
      <c r="B14" s="135" t="s">
        <v>25</v>
      </c>
      <c r="C14" s="136">
        <f>SUMIF(Detail!$A:$A,'Accountability System'!$B14,Detail!H:H)</f>
        <v>99116</v>
      </c>
      <c r="D14" s="136">
        <f>SUMIF(Detail!$A:$A,'Accountability System'!$B14,Detail!N:N)</f>
        <v>80854</v>
      </c>
      <c r="E14" s="136">
        <f>SUMIF(Detail!$A:$A,'Accountability System'!$B14,Detail!T:T)</f>
        <v>66925</v>
      </c>
      <c r="F14" s="136">
        <f>SUMIF(Detail!$A:$A,'Accountability System'!$B14,Detail!Z:Z)</f>
        <v>0</v>
      </c>
    </row>
    <row r="15" spans="1:6" ht="13.5">
      <c r="A15" s="134">
        <f t="shared" si="0"/>
        <v>2022</v>
      </c>
      <c r="B15" s="135" t="s">
        <v>27</v>
      </c>
      <c r="C15" s="136">
        <f>SUMIF(Detail!$A:$A,'Accountability System'!$B15,Detail!H:H)</f>
        <v>160762</v>
      </c>
      <c r="D15" s="136">
        <f>SUMIF(Detail!$A:$A,'Accountability System'!$B15,Detail!N:N)</f>
        <v>110966</v>
      </c>
      <c r="E15" s="136">
        <f>SUMIF(Detail!$A:$A,'Accountability System'!$B15,Detail!T:T)</f>
        <v>103337</v>
      </c>
      <c r="F15" s="136">
        <f>SUMIF(Detail!$A:$A,'Accountability System'!$B15,Detail!Z:Z)</f>
        <v>0</v>
      </c>
    </row>
    <row r="16" spans="1:6" ht="13.5">
      <c r="A16" s="134">
        <f t="shared" si="0"/>
        <v>2022</v>
      </c>
      <c r="B16" s="135" t="s">
        <v>29</v>
      </c>
      <c r="C16" s="136">
        <f>SUMIF(Detail!$A:$A,'Accountability System'!$B16,Detail!H:H)</f>
        <v>92033</v>
      </c>
      <c r="D16" s="136">
        <f>SUMIF(Detail!$A:$A,'Accountability System'!$B16,Detail!N:N)</f>
        <v>73285</v>
      </c>
      <c r="E16" s="136">
        <f>SUMIF(Detail!$A:$A,'Accountability System'!$B16,Detail!T:T)</f>
        <v>70896</v>
      </c>
      <c r="F16" s="136">
        <f>SUMIF(Detail!$A:$A,'Accountability System'!$B16,Detail!Z:Z)</f>
        <v>0</v>
      </c>
    </row>
    <row r="17" spans="1:6" ht="13.5">
      <c r="A17" s="134">
        <f t="shared" si="0"/>
        <v>2022</v>
      </c>
      <c r="B17" s="135" t="s">
        <v>31</v>
      </c>
      <c r="C17" s="136">
        <f>SUMIF(Detail!$A:$A,'Accountability System'!$B17,Detail!H:H)</f>
        <v>94976</v>
      </c>
      <c r="D17" s="136">
        <f>SUMIF(Detail!$A:$A,'Accountability System'!$B17,Detail!N:N)</f>
        <v>68712</v>
      </c>
      <c r="E17" s="136">
        <f>SUMIF(Detail!$A:$A,'Accountability System'!$B17,Detail!T:T)</f>
        <v>57927</v>
      </c>
      <c r="F17" s="136">
        <f>SUMIF(Detail!$A:$A,'Accountability System'!$B17,Detail!Z:Z)</f>
        <v>0</v>
      </c>
    </row>
    <row r="18" spans="1:6" ht="13.5">
      <c r="A18" s="134">
        <f t="shared" si="0"/>
        <v>2022</v>
      </c>
      <c r="B18" s="135" t="s">
        <v>33</v>
      </c>
      <c r="C18" s="136">
        <f>SUMIF(Detail!$A:$A,'Accountability System'!$B18,Detail!H:H)</f>
        <v>133481</v>
      </c>
      <c r="D18" s="136">
        <f>SUMIF(Detail!$A:$A,'Accountability System'!$B18,Detail!N:N)</f>
        <v>94534</v>
      </c>
      <c r="E18" s="136">
        <f>SUMIF(Detail!$A:$A,'Accountability System'!$B18,Detail!T:T)</f>
        <v>89585</v>
      </c>
      <c r="F18" s="136">
        <f>SUMIF(Detail!$A:$A,'Accountability System'!$B18,Detail!Z:Z)</f>
        <v>55189</v>
      </c>
    </row>
    <row r="19" spans="1:6" ht="13.5">
      <c r="A19" s="134">
        <f t="shared" si="0"/>
        <v>2022</v>
      </c>
      <c r="B19" s="135" t="s">
        <v>35</v>
      </c>
      <c r="C19" s="136">
        <f>SUMIF(Detail!$A:$A,'Accountability System'!$B19,Detail!H:H)</f>
        <v>96350</v>
      </c>
      <c r="D19" s="136">
        <f>SUMIF(Detail!$A:$A,'Accountability System'!$B19,Detail!N:N)</f>
        <v>78012</v>
      </c>
      <c r="E19" s="136">
        <f>SUMIF(Detail!$A:$A,'Accountability System'!$B19,Detail!T:T)</f>
        <v>66903</v>
      </c>
      <c r="F19" s="136">
        <f>SUMIF(Detail!$A:$A,'Accountability System'!$B19,Detail!Z:Z)</f>
        <v>29584</v>
      </c>
    </row>
    <row r="20" spans="1:6" ht="13.5">
      <c r="A20" s="134">
        <f t="shared" si="0"/>
        <v>2022</v>
      </c>
      <c r="B20" s="135" t="s">
        <v>37</v>
      </c>
      <c r="C20" s="136">
        <f>SUMIF(Detail!$A:$A,'Accountability System'!$B20,Detail!H:H)</f>
        <v>165080</v>
      </c>
      <c r="D20" s="136">
        <f>SUMIF(Detail!$A:$A,'Accountability System'!$B20,Detail!N:N)</f>
        <v>110680</v>
      </c>
      <c r="E20" s="136">
        <f>SUMIF(Detail!$A:$A,'Accountability System'!$B20,Detail!T:T)</f>
        <v>100187</v>
      </c>
      <c r="F20" s="136">
        <f>SUMIF(Detail!$A:$A,'Accountability System'!$B20,Detail!Z:Z)</f>
        <v>61200</v>
      </c>
    </row>
    <row r="21" spans="1:6" ht="13.5">
      <c r="A21" s="134">
        <f t="shared" si="0"/>
        <v>2022</v>
      </c>
      <c r="B21" s="135" t="s">
        <v>39</v>
      </c>
      <c r="C21" s="136">
        <f>SUMIF(Detail!$A:$A,'Accountability System'!$B21,Detail!H:H)</f>
        <v>138138</v>
      </c>
      <c r="D21" s="136">
        <f>SUMIF(Detail!$A:$A,'Accountability System'!$B21,Detail!N:N)</f>
        <v>102222</v>
      </c>
      <c r="E21" s="136">
        <f>SUMIF(Detail!$A:$A,'Accountability System'!$B21,Detail!T:T)</f>
        <v>91512</v>
      </c>
      <c r="F21" s="136">
        <f>SUMIF(Detail!$A:$A,'Accountability System'!$B21,Detail!Z:Z)</f>
        <v>0</v>
      </c>
    </row>
    <row r="22" spans="1:6" ht="13.5">
      <c r="A22" s="134">
        <f t="shared" si="0"/>
        <v>2022</v>
      </c>
      <c r="B22" s="135" t="s">
        <v>40</v>
      </c>
      <c r="C22" s="136">
        <f>SUMIF(Detail!$A:$A,'Accountability System'!$B22,Detail!H:H)</f>
        <v>204230</v>
      </c>
      <c r="D22" s="136">
        <f>SUMIF(Detail!$A:$A,'Accountability System'!$B22,Detail!N:N)</f>
        <v>136602</v>
      </c>
      <c r="E22" s="136">
        <f>SUMIF(Detail!$A:$A,'Accountability System'!$B22,Detail!T:T)</f>
        <v>117499</v>
      </c>
      <c r="F22" s="136">
        <f>SUMIF(Detail!$A:$A,'Accountability System'!$B22,Detail!Z:Z)</f>
        <v>0</v>
      </c>
    </row>
    <row r="23" spans="1:6" ht="13.5">
      <c r="A23" s="134">
        <f t="shared" si="0"/>
        <v>2022</v>
      </c>
      <c r="B23" s="135" t="s">
        <v>42</v>
      </c>
      <c r="C23" s="136">
        <f>SUMIF(Detail!$A:$A,'Accountability System'!$B23,Detail!H:H)</f>
        <v>119504</v>
      </c>
      <c r="D23" s="136">
        <f>SUMIF(Detail!$A:$A,'Accountability System'!$B23,Detail!N:N)</f>
        <v>90722</v>
      </c>
      <c r="E23" s="136">
        <f>SUMIF(Detail!$A:$A,'Accountability System'!$B23,Detail!T:T)</f>
        <v>86983</v>
      </c>
      <c r="F23" s="136">
        <f>SUMIF(Detail!$A:$A,'Accountability System'!$B23,Detail!Z:Z)</f>
        <v>0</v>
      </c>
    </row>
    <row r="24" spans="1:6" ht="13.5">
      <c r="A24" s="134">
        <f t="shared" si="0"/>
        <v>2022</v>
      </c>
      <c r="B24" s="135" t="s">
        <v>44</v>
      </c>
      <c r="C24" s="136">
        <f>SUMIF(Detail!$A:$A,'Accountability System'!$B24,Detail!H:H)</f>
        <v>97495</v>
      </c>
      <c r="D24" s="136">
        <f>SUMIF(Detail!$A:$A,'Accountability System'!$B24,Detail!N:N)</f>
        <v>77804</v>
      </c>
      <c r="E24" s="136">
        <f>SUMIF(Detail!$A:$A,'Accountability System'!$B24,Detail!T:T)</f>
        <v>74047</v>
      </c>
      <c r="F24" s="136">
        <f>SUMIF(Detail!$A:$A,'Accountability System'!$B24,Detail!Z:Z)</f>
        <v>0</v>
      </c>
    </row>
    <row r="25" spans="1:6" ht="13.5">
      <c r="A25" s="134">
        <f t="shared" si="0"/>
        <v>2022</v>
      </c>
      <c r="B25" s="135" t="s">
        <v>46</v>
      </c>
      <c r="C25" s="136">
        <f>SUMIF(Detail!$A:$A,'Accountability System'!$B25,Detail!H:H)</f>
        <v>109058</v>
      </c>
      <c r="D25" s="136">
        <f>SUMIF(Detail!$A:$A,'Accountability System'!$B25,Detail!N:N)</f>
        <v>86577</v>
      </c>
      <c r="E25" s="136">
        <f>SUMIF(Detail!$A:$A,'Accountability System'!$B25,Detail!T:T)</f>
        <v>77313</v>
      </c>
      <c r="F25" s="136">
        <f>SUMIF(Detail!$A:$A,'Accountability System'!$B25,Detail!Z:Z)</f>
        <v>0</v>
      </c>
    </row>
    <row r="26" spans="1:6" ht="13.5">
      <c r="A26" s="134">
        <f t="shared" si="0"/>
        <v>2022</v>
      </c>
      <c r="B26" s="135" t="s">
        <v>48</v>
      </c>
      <c r="C26" s="136">
        <f>SUMIF(Detail!$A:$A,'Accountability System'!$B26,Detail!H:H)</f>
        <v>175667</v>
      </c>
      <c r="D26" s="136">
        <f>SUMIF(Detail!$A:$A,'Accountability System'!$B26,Detail!N:N)</f>
        <v>131565</v>
      </c>
      <c r="E26" s="136">
        <f>SUMIF(Detail!$A:$A,'Accountability System'!$B26,Detail!T:T)</f>
        <v>118897</v>
      </c>
      <c r="F26" s="136">
        <f>SUMIF(Detail!$A:$A,'Accountability System'!$B26,Detail!Z:Z)</f>
        <v>0</v>
      </c>
    </row>
    <row r="27" spans="1:6" ht="13.5">
      <c r="A27" s="134">
        <f t="shared" si="0"/>
        <v>2022</v>
      </c>
      <c r="B27" s="135" t="s">
        <v>50</v>
      </c>
      <c r="C27" s="136">
        <f>SUMIF(Detail!$A:$A,'Accountability System'!$B27,Detail!H:H)</f>
        <v>73764</v>
      </c>
      <c r="D27" s="136">
        <f>SUMIF(Detail!$A:$A,'Accountability System'!$B27,Detail!N:N)</f>
        <v>61825</v>
      </c>
      <c r="E27" s="136">
        <f>SUMIF(Detail!$A:$A,'Accountability System'!$B27,Detail!T:T)</f>
        <v>60096</v>
      </c>
      <c r="F27" s="136">
        <f>SUMIF(Detail!$A:$A,'Accountability System'!$B27,Detail!Z:Z)</f>
        <v>0</v>
      </c>
    </row>
    <row r="28" spans="1:6" ht="13.5">
      <c r="A28" s="134">
        <f t="shared" si="0"/>
        <v>2022</v>
      </c>
      <c r="B28" s="135" t="s">
        <v>51</v>
      </c>
      <c r="C28" s="136">
        <f>SUMIF(Detail!$A:$A,'Accountability System'!$B28,Detail!H:H)</f>
        <v>138732</v>
      </c>
      <c r="D28" s="136">
        <f>SUMIF(Detail!$A:$A,'Accountability System'!$B28,Detail!N:N)</f>
        <v>94531</v>
      </c>
      <c r="E28" s="136">
        <f>SUMIF(Detail!$A:$A,'Accountability System'!$B28,Detail!T:T)</f>
        <v>88127</v>
      </c>
      <c r="F28" s="136">
        <f>SUMIF(Detail!$A:$A,'Accountability System'!$B28,Detail!Z:Z)</f>
        <v>0</v>
      </c>
    </row>
    <row r="29" spans="1:6" ht="13.5">
      <c r="A29" s="134">
        <f t="shared" si="0"/>
        <v>2022</v>
      </c>
      <c r="B29" s="135" t="s">
        <v>53</v>
      </c>
      <c r="C29" s="136">
        <f>SUMIF(Detail!$A:$A,'Accountability System'!$B29,Detail!H:H)</f>
        <v>120128</v>
      </c>
      <c r="D29" s="136">
        <f>SUMIF(Detail!$A:$A,'Accountability System'!$B29,Detail!N:N)</f>
        <v>90260</v>
      </c>
      <c r="E29" s="136">
        <f>SUMIF(Detail!$A:$A,'Accountability System'!$B29,Detail!T:T)</f>
        <v>75112</v>
      </c>
      <c r="F29" s="136">
        <f>SUMIF(Detail!$A:$A,'Accountability System'!$B29,Detail!Z:Z)</f>
        <v>0</v>
      </c>
    </row>
    <row r="30" spans="1:6" ht="13.5">
      <c r="A30" s="134">
        <f t="shared" si="0"/>
        <v>2022</v>
      </c>
      <c r="B30" s="135" t="s">
        <v>55</v>
      </c>
      <c r="C30" s="136">
        <f>SUMIF(Detail!$A:$A,'Accountability System'!$B30,Detail!H:H)</f>
        <v>109614</v>
      </c>
      <c r="D30" s="136">
        <f>SUMIF(Detail!$A:$A,'Accountability System'!$B30,Detail!N:N)</f>
        <v>85662</v>
      </c>
      <c r="E30" s="136">
        <f>SUMIF(Detail!$A:$A,'Accountability System'!$B30,Detail!T:T)</f>
        <v>71688</v>
      </c>
      <c r="F30" s="136">
        <f>SUMIF(Detail!$A:$A,'Accountability System'!$B30,Detail!Z:Z)</f>
        <v>0</v>
      </c>
    </row>
    <row r="31" spans="1:6" ht="13.5">
      <c r="A31" s="134">
        <f t="shared" si="0"/>
        <v>2022</v>
      </c>
      <c r="B31" s="135" t="s">
        <v>57</v>
      </c>
      <c r="C31" s="136">
        <f>SUMIF(Detail!$A:$A,'Accountability System'!$B31,Detail!H:H)</f>
        <v>103822</v>
      </c>
      <c r="D31" s="136">
        <f>SUMIF(Detail!$A:$A,'Accountability System'!$B31,Detail!N:N)</f>
        <v>86697</v>
      </c>
      <c r="E31" s="136">
        <f>SUMIF(Detail!$A:$A,'Accountability System'!$B31,Detail!T:T)</f>
        <v>74234</v>
      </c>
      <c r="F31" s="136">
        <f>SUMIF(Detail!$A:$A,'Accountability System'!$B31,Detail!Z:Z)</f>
        <v>0</v>
      </c>
    </row>
    <row r="32" spans="1:6" ht="13.5">
      <c r="A32" s="134">
        <f t="shared" si="0"/>
        <v>2022</v>
      </c>
      <c r="B32" s="135" t="s">
        <v>59</v>
      </c>
      <c r="C32" s="136">
        <f>SUMIF(Detail!$A:$A,'Accountability System'!$B32,Detail!H:H)</f>
        <v>108124</v>
      </c>
      <c r="D32" s="136">
        <f>SUMIF(Detail!$A:$A,'Accountability System'!$B32,Detail!N:N)</f>
        <v>88923</v>
      </c>
      <c r="E32" s="136">
        <f>SUMIF(Detail!$A:$A,'Accountability System'!$B32,Detail!T:T)</f>
        <v>76730</v>
      </c>
      <c r="F32" s="136">
        <f>SUMIF(Detail!$A:$A,'Accountability System'!$B32,Detail!Z:Z)</f>
        <v>0</v>
      </c>
    </row>
    <row r="33" spans="1:6" ht="13.5">
      <c r="A33" s="134">
        <f t="shared" si="0"/>
        <v>2022</v>
      </c>
      <c r="B33" s="135" t="s">
        <v>61</v>
      </c>
      <c r="C33" s="136">
        <f>SUMIF(Detail!$A:$A,'Accountability System'!$B33,Detail!H:H)</f>
        <v>99080</v>
      </c>
      <c r="D33" s="136">
        <f>SUMIF(Detail!$A:$A,'Accountability System'!$B33,Detail!N:N)</f>
        <v>81814</v>
      </c>
      <c r="E33" s="136">
        <f>SUMIF(Detail!$A:$A,'Accountability System'!$B33,Detail!T:T)</f>
        <v>79656</v>
      </c>
      <c r="F33" s="136">
        <f>SUMIF(Detail!$A:$A,'Accountability System'!$B33,Detail!Z:Z)</f>
        <v>62000</v>
      </c>
    </row>
    <row r="34" spans="1:6" ht="13.5">
      <c r="A34" s="134">
        <f t="shared" si="0"/>
        <v>2022</v>
      </c>
      <c r="B34" s="135" t="s">
        <v>63</v>
      </c>
      <c r="C34" s="136">
        <f>SUMIF(Detail!$A:$A,'Accountability System'!$B34,Detail!H:H)</f>
        <v>101968</v>
      </c>
      <c r="D34" s="136">
        <f>SUMIF(Detail!$A:$A,'Accountability System'!$B34,Detail!N:N)</f>
        <v>86027</v>
      </c>
      <c r="E34" s="136">
        <f>SUMIF(Detail!$A:$A,'Accountability System'!$B34,Detail!T:T)</f>
        <v>69552</v>
      </c>
      <c r="F34" s="136">
        <f>SUMIF(Detail!$A:$A,'Accountability System'!$B34,Detail!Z:Z)</f>
        <v>0</v>
      </c>
    </row>
    <row r="35" spans="1:6" ht="13.5">
      <c r="A35" s="134">
        <f t="shared" si="0"/>
        <v>2022</v>
      </c>
      <c r="B35" s="135" t="s">
        <v>65</v>
      </c>
      <c r="C35" s="136">
        <f>SUMIF(Detail!$A:$A,'Accountability System'!$B35,Detail!H:H)</f>
        <v>99262</v>
      </c>
      <c r="D35" s="136">
        <f>SUMIF(Detail!$A:$A,'Accountability System'!$B35,Detail!N:N)</f>
        <v>82643</v>
      </c>
      <c r="E35" s="136">
        <f>SUMIF(Detail!$A:$A,'Accountability System'!$B35,Detail!T:T)</f>
        <v>77176</v>
      </c>
      <c r="F35" s="136">
        <f>SUMIF(Detail!$A:$A,'Accountability System'!$B35,Detail!Z:Z)</f>
        <v>0</v>
      </c>
    </row>
    <row r="36" spans="1:6" ht="13.5">
      <c r="A36" s="134">
        <f t="shared" si="0"/>
        <v>2022</v>
      </c>
      <c r="B36" s="137" t="s">
        <v>123</v>
      </c>
      <c r="C36" s="136">
        <f>SUMIF(Detail!$A:$A,'Accountability System'!$B36,Detail!H:H)</f>
        <v>89906</v>
      </c>
      <c r="D36" s="136">
        <f>SUMIF(Detail!$A:$A,'Accountability System'!$B36,Detail!N:N)</f>
        <v>73612</v>
      </c>
      <c r="E36" s="136">
        <f>SUMIF(Detail!$A:$A,'Accountability System'!$B36,Detail!T:T)</f>
        <v>69717</v>
      </c>
      <c r="F36" s="136">
        <f>SUMIF(Detail!$A:$A,'Accountability System'!$B36,Detail!Z:Z)</f>
        <v>0</v>
      </c>
    </row>
    <row r="37" spans="1:6" ht="13.5">
      <c r="A37" s="134">
        <f t="shared" si="0"/>
        <v>2022</v>
      </c>
      <c r="B37" s="137" t="s">
        <v>124</v>
      </c>
      <c r="C37" s="136">
        <f>SUMIF(Detail!$A:$A,'Accountability System'!$B37,Detail!H:H)</f>
        <v>116630</v>
      </c>
      <c r="D37" s="136">
        <f>SUMIF(Detail!$A:$A,'Accountability System'!$B37,Detail!N:N)</f>
        <v>83647</v>
      </c>
      <c r="E37" s="136">
        <f>SUMIF(Detail!$A:$A,'Accountability System'!$B37,Detail!T:T)</f>
        <v>75540</v>
      </c>
      <c r="F37" s="136">
        <f>SUMIF(Detail!$A:$A,'Accountability System'!$B37,Detail!Z:Z)</f>
        <v>0</v>
      </c>
    </row>
    <row r="38" spans="1:6" ht="13.5">
      <c r="A38" s="134">
        <f t="shared" si="0"/>
        <v>2022</v>
      </c>
      <c r="B38" s="137" t="s">
        <v>125</v>
      </c>
      <c r="C38" s="136">
        <f>SUMIF(Detail!$A:$A,'Accountability System'!$B38,Detail!H:H)</f>
        <v>94119</v>
      </c>
      <c r="D38" s="136">
        <f>SUMIF(Detail!$A:$A,'Accountability System'!$B38,Detail!N:N)</f>
        <v>91877</v>
      </c>
      <c r="E38" s="136">
        <f>SUMIF(Detail!$A:$A,'Accountability System'!$B38,Detail!T:T)</f>
        <v>84811</v>
      </c>
      <c r="F38" s="136">
        <f>SUMIF(Detail!$A:$A,'Accountability System'!$B38,Detail!Z:Z)</f>
        <v>0</v>
      </c>
    </row>
    <row r="39" spans="1:6" ht="13.5">
      <c r="A39" s="134">
        <f t="shared" si="0"/>
        <v>2022</v>
      </c>
      <c r="B39" s="138" t="s">
        <v>143</v>
      </c>
      <c r="C39" s="136">
        <f>SUMIF(Detail!$A:$A,'Accountability System'!$B39,Detail!H:H)</f>
        <v>144906.56722845673</v>
      </c>
      <c r="D39" s="136">
        <f>SUMIF(Detail!$A:$A,'Accountability System'!$B39,Detail!N:N)</f>
        <v>98270.63321549239</v>
      </c>
      <c r="E39" s="136">
        <f>SUMIF(Detail!$A:$A,'Accountability System'!$B39,Detail!T:T)</f>
        <v>87759.69190551896</v>
      </c>
      <c r="F39" s="136">
        <f>SUMIF(Detail!$A:$A,'Accountability System'!$B39,Detail!Z:Z)</f>
        <v>56205.64103923648</v>
      </c>
    </row>
  </sheetData>
  <sheetProtection/>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Texas Public Universities Average Faculty Salary, FY 2022</dc:title>
  <dc:subject>Average Budgeted Faculty Salary</dc:subject>
  <dc:creator>Funding and Resource Planning</dc:creator>
  <cp:keywords>Faculty Salary</cp:keywords>
  <dc:description/>
  <cp:lastModifiedBy>King, Clifford</cp:lastModifiedBy>
  <cp:lastPrinted>2013-06-18T18:27:55Z</cp:lastPrinted>
  <dcterms:created xsi:type="dcterms:W3CDTF">2009-02-04T20:18:13Z</dcterms:created>
  <dcterms:modified xsi:type="dcterms:W3CDTF">2023-01-27T16:40:08Z</dcterms:modified>
  <cp:category/>
  <cp:version/>
  <cp:contentType/>
  <cp:contentStatus/>
</cp:coreProperties>
</file>